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24960" windowHeight="101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<sst xmlns="http://schemas.openxmlformats.org/spreadsheetml/2006/main" count="159" uniqueCount="95">
  <si>
    <r>
      <t xml:space="preserve">(1)  : </t>
    </r>
    <r>
      <rPr>
        <i/>
        <sz val="10"/>
        <rFont val="Arial"/>
        <family val="2"/>
      </rPr>
      <t>Communication de la CRE du 23 janvier 2008 relative aux charges de service public de l'électricité et à la contribution unitaire</t>
    </r>
  </si>
  <si>
    <r>
      <t xml:space="preserve">(2)  : Note d'information MEDAD-ADEME du 15 février 2008 " </t>
    </r>
    <r>
      <rPr>
        <i/>
        <sz val="10"/>
        <rFont val="Arial"/>
        <family val="2"/>
      </rPr>
      <t>L'éolien contribue à la diminution des émissions de CO</t>
    </r>
    <r>
      <rPr>
        <i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"</t>
    </r>
  </si>
  <si>
    <t>(3)  : Compte-rendu IED d'une réunion avec EDF-Service Commerce, à La Défense le 24 mai 2007.</t>
  </si>
  <si>
    <r>
      <t xml:space="preserve">(4)  : Rapport d'expertise IED " </t>
    </r>
    <r>
      <rPr>
        <i/>
        <sz val="10"/>
        <rFont val="Arial"/>
        <family val="2"/>
      </rPr>
      <t>Le mécanisme de contribution aux Charges de Service Public d'Electricité</t>
    </r>
    <r>
      <rPr>
        <sz val="10"/>
        <rFont val="Arial"/>
        <family val="0"/>
      </rPr>
      <t xml:space="preserve"> " (novembre 2007)</t>
    </r>
  </si>
  <si>
    <r>
      <t xml:space="preserve">(5)  : </t>
    </r>
    <r>
      <rPr>
        <i/>
        <sz val="10"/>
        <rFont val="Arial"/>
        <family val="2"/>
      </rPr>
      <t>Arrêté relatif à la programmation pluriannuelle des investissements de production d'électricité</t>
    </r>
    <r>
      <rPr>
        <sz val="10"/>
        <rFont val="Arial"/>
        <family val="0"/>
      </rPr>
      <t xml:space="preserve"> (7 juillet 2006)</t>
    </r>
  </si>
  <si>
    <r>
      <t xml:space="preserve">(6)  : </t>
    </r>
    <r>
      <rPr>
        <i/>
        <sz val="10"/>
        <rFont val="Arial"/>
        <family val="2"/>
      </rPr>
      <t>Enviro2B.com</t>
    </r>
    <r>
      <rPr>
        <sz val="10"/>
        <rFont val="Arial"/>
        <family val="0"/>
      </rPr>
      <t xml:space="preserve"> interviewe Jean-Louis Bal, directeur des énergies renouvelables à l'ADEME (31 mars 2008)</t>
    </r>
  </si>
  <si>
    <r>
      <t xml:space="preserve">(7)  : </t>
    </r>
    <r>
      <rPr>
        <i/>
        <sz val="10"/>
        <rFont val="Arial"/>
        <family val="2"/>
      </rPr>
      <t>Grenelle de l'Environnement : contribution du syndicat des énergies renouvelables au groupe de travail n°1</t>
    </r>
    <r>
      <rPr>
        <sz val="10"/>
        <rFont val="Arial"/>
        <family val="0"/>
      </rPr>
      <t xml:space="preserve"> (automne 2007)</t>
    </r>
  </si>
  <si>
    <r>
      <t xml:space="preserve">(12) : </t>
    </r>
    <r>
      <rPr>
        <i/>
        <sz val="10"/>
        <rFont val="Arial"/>
        <family val="2"/>
      </rPr>
      <t>Avis CRE sur le projet d'arrêté fixant les conditions d'achat de l'électricité</t>
    </r>
    <r>
      <rPr>
        <sz val="10"/>
        <rFont val="Arial"/>
        <family val="0"/>
      </rPr>
      <t xml:space="preserve"> [photovoltaïque]</t>
    </r>
    <r>
      <rPr>
        <i/>
        <sz val="10"/>
        <rFont val="Arial"/>
        <family val="2"/>
      </rPr>
      <t xml:space="preserve"> (29 juin 2006) </t>
    </r>
    <r>
      <rPr>
        <sz val="10"/>
        <rFont val="Arial"/>
        <family val="0"/>
      </rPr>
      <t>: 1500  et 1800 h/an dans l'hexagone et dans les DOM.</t>
    </r>
  </si>
  <si>
    <t>(13) : Conditions prises en compte dans l'annexe A18 de (4) selon (12) et indexées sur 2008.</t>
  </si>
  <si>
    <t>(14) : pondération du tarif en fonction des 4 500 MW de l'hexagone et des 500 MW des DOM (saturés)</t>
  </si>
  <si>
    <t>(15) : pondération du tarif en fonction des 6 500 MW de l'hexagone et des 500 MW des DOM (saturés)</t>
  </si>
  <si>
    <t xml:space="preserve">Annexe C </t>
  </si>
  <si>
    <t>Calcul de la charge par ménage induite par l'obligation d'achat de l'énergie photovoltaïque (PV)</t>
  </si>
  <si>
    <t>rep. de ligne</t>
  </si>
  <si>
    <t>2008         selon CRE</t>
  </si>
  <si>
    <t>réf</t>
  </si>
  <si>
    <t>2016         selon PPI</t>
  </si>
  <si>
    <t>2021       selon ADEME</t>
  </si>
  <si>
    <t>2021       selon SER</t>
  </si>
  <si>
    <t>repère de colonne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</si>
  <si>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</si>
  <si>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</si>
  <si>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</si>
  <si>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</si>
  <si>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</si>
  <si>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</si>
  <si>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</si>
  <si>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</si>
  <si>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</si>
  <si>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</si>
  <si>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Données et grandeurs de calcul</t>
  </si>
  <si>
    <t>Unité</t>
  </si>
  <si>
    <t>Formule de calcul</t>
  </si>
  <si>
    <t>(6)</t>
  </si>
  <si>
    <t>(5)</t>
  </si>
  <si>
    <t>(7)</t>
  </si>
  <si>
    <t>Tarif d'obligation d'achat</t>
  </si>
  <si>
    <t>€/MWh</t>
  </si>
  <si>
    <t>(13)</t>
  </si>
  <si>
    <t>(14)</t>
  </si>
  <si>
    <t>(15)</t>
  </si>
  <si>
    <r>
      <t>Quantité produite et oblig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achetée</t>
    </r>
  </si>
  <si>
    <t>TWh/an</t>
  </si>
  <si>
    <t>(12)</t>
  </si>
  <si>
    <t>Montant annuel de l'achat obligé</t>
  </si>
  <si>
    <t>M€/an</t>
  </si>
  <si>
    <t>E6 = E$4*E$5</t>
  </si>
  <si>
    <t>Prix de marché "spot"</t>
  </si>
  <si>
    <t>(1)</t>
  </si>
  <si>
    <t>(?)</t>
  </si>
  <si>
    <t>Montant "officiel" du surcoût annuel</t>
  </si>
  <si>
    <t>E8 = (E$4-E$7)*E$5</t>
  </si>
  <si>
    <t>Consommation intérieure</t>
  </si>
  <si>
    <t>TWh exonérés de CSPE</t>
  </si>
  <si>
    <t>Assiette de la CSPE</t>
  </si>
  <si>
    <t>E11 = E9-E10</t>
  </si>
  <si>
    <t>CSPE unitaire spécifique au PV</t>
  </si>
  <si>
    <t>c€/kWh</t>
  </si>
  <si>
    <t>E12 = E$8/E$11/10</t>
  </si>
  <si>
    <t>(2)</t>
  </si>
  <si>
    <t>Consommation domestique</t>
  </si>
  <si>
    <t>kWh/an</t>
  </si>
  <si>
    <t>(3)</t>
  </si>
  <si>
    <t>Consom. domestique hors chauffage</t>
  </si>
  <si>
    <t>Part du PV dans la CSPE, selon ADEME (hors chauffage électrique)</t>
  </si>
  <si>
    <r>
      <t>€</t>
    </r>
    <r>
      <rPr>
        <b/>
        <vertAlign val="subscript"/>
        <sz val="10"/>
        <color indexed="12"/>
        <rFont val="Arial"/>
        <family val="2"/>
      </rPr>
      <t>HT</t>
    </r>
    <r>
      <rPr>
        <b/>
        <sz val="10"/>
        <color indexed="12"/>
        <rFont val="Arial"/>
        <family val="2"/>
      </rPr>
      <t xml:space="preserve">/an/ </t>
    </r>
    <r>
      <rPr>
        <b/>
        <sz val="8"/>
        <color indexed="12"/>
        <rFont val="Arial"/>
        <family val="2"/>
      </rPr>
      <t>ménage froid</t>
    </r>
  </si>
  <si>
    <t>E15 = E$12*E$14/100</t>
  </si>
  <si>
    <r>
      <t xml:space="preserve">Part du PV dans la CSPE           (chauffage électrique </t>
    </r>
    <r>
      <rPr>
        <b/>
        <sz val="10"/>
        <rFont val="Arial"/>
        <family val="2"/>
      </rPr>
      <t>inclus</t>
    </r>
    <r>
      <rPr>
        <sz val="10"/>
        <rFont val="Arial"/>
        <family val="0"/>
      </rPr>
      <t>)</t>
    </r>
  </si>
  <si>
    <r>
      <t>€</t>
    </r>
    <r>
      <rPr>
        <b/>
        <vertAlign val="subscript"/>
        <sz val="10"/>
        <color indexed="10"/>
        <rFont val="Arial"/>
        <family val="2"/>
      </rPr>
      <t>HT</t>
    </r>
    <r>
      <rPr>
        <b/>
        <sz val="10"/>
        <color indexed="10"/>
        <rFont val="Arial"/>
        <family val="2"/>
      </rPr>
      <t>/an/</t>
    </r>
    <r>
      <rPr>
        <b/>
        <sz val="8"/>
        <color indexed="10"/>
        <rFont val="Arial"/>
        <family val="2"/>
      </rPr>
      <t xml:space="preserve"> ménage chaud</t>
    </r>
  </si>
  <si>
    <t>E16 = E$12*E$13/100</t>
  </si>
  <si>
    <t>Nombre de ménages-clients</t>
  </si>
  <si>
    <t>millions</t>
  </si>
  <si>
    <t>Consommation domestique totale</t>
  </si>
  <si>
    <t>E18 = E$13*E$17/1000</t>
  </si>
  <si>
    <t>Consomm. de chauffage électrique</t>
  </si>
  <si>
    <t>E19 = E$17*E$14/1000</t>
  </si>
  <si>
    <t>Charge PV par ménage-client (totalité de CSPE incluse)</t>
  </si>
  <si>
    <r>
      <t xml:space="preserve">€/an/   </t>
    </r>
    <r>
      <rPr>
        <sz val="8"/>
        <rFont val="Arial"/>
        <family val="2"/>
      </rPr>
      <t>ménage moyen</t>
    </r>
  </si>
  <si>
    <t>E20 = E$8/E$17</t>
  </si>
  <si>
    <t>Charge PV par ménage-client (totalité de CSPE incluse), TTC</t>
  </si>
  <si>
    <r>
      <t>€</t>
    </r>
    <r>
      <rPr>
        <vertAlign val="subscript"/>
        <sz val="10"/>
        <rFont val="Arial"/>
        <family val="2"/>
      </rPr>
      <t>TTC</t>
    </r>
    <r>
      <rPr>
        <sz val="10"/>
        <rFont val="Arial"/>
        <family val="0"/>
      </rPr>
      <t xml:space="preserve">/an/ </t>
    </r>
    <r>
      <rPr>
        <sz val="8"/>
        <rFont val="Arial"/>
        <family val="2"/>
      </rPr>
      <t xml:space="preserve">  ménage moyen</t>
    </r>
  </si>
  <si>
    <t>E21 = E$20/(1+E$24/100)</t>
  </si>
  <si>
    <t xml:space="preserve">Coût réellement évité à EDF </t>
  </si>
  <si>
    <t>(4)</t>
  </si>
  <si>
    <t>Surcoût masqué de toute OA</t>
  </si>
  <si>
    <t>E23 = E$7-E$22</t>
  </si>
  <si>
    <t>TVA</t>
  </si>
  <si>
    <t>%</t>
  </si>
  <si>
    <t>Taxes Locales d'Electricité</t>
  </si>
  <si>
    <t>Montant annuel réel de l'OA du PV, taxes comprises</t>
  </si>
  <si>
    <r>
      <t>M€</t>
    </r>
    <r>
      <rPr>
        <b/>
        <vertAlign val="subscript"/>
        <sz val="10"/>
        <rFont val="Arial"/>
        <family val="2"/>
      </rPr>
      <t>TTC</t>
    </r>
    <r>
      <rPr>
        <b/>
        <sz val="10"/>
        <rFont val="Arial"/>
        <family val="2"/>
      </rPr>
      <t>/an</t>
    </r>
  </si>
  <si>
    <t>E26 = (E$8+E$5*(E$7-E$22)*(1+E$25/100))  *(1+E$24/100)</t>
  </si>
  <si>
    <t>Charge annuelle réelle du PV, par ménage-client</t>
  </si>
  <si>
    <r>
      <t>€</t>
    </r>
    <r>
      <rPr>
        <b/>
        <vertAlign val="subscript"/>
        <sz val="10"/>
        <color indexed="10"/>
        <rFont val="Arial"/>
        <family val="2"/>
      </rPr>
      <t>TTC</t>
    </r>
    <r>
      <rPr>
        <b/>
        <sz val="10"/>
        <color indexed="10"/>
        <rFont val="Arial"/>
        <family val="2"/>
      </rPr>
      <t>/an/  ménage</t>
    </r>
  </si>
  <si>
    <t>= E26/E17</t>
  </si>
</sst>
</file>

<file path=xl/styles.xml><?xml version="1.0" encoding="utf-8"?>
<styleSheet xmlns="http://schemas.openxmlformats.org/spreadsheetml/2006/main">
  <numFmts count="1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00"/>
  </numFmts>
  <fonts count="21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color indexed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72" fontId="0" fillId="0" borderId="3" xfId="0" applyNumberFormat="1" applyFill="1" applyBorder="1" applyAlignment="1">
      <alignment horizontal="center"/>
    </xf>
    <xf numFmtId="172" fontId="5" fillId="0" borderId="3" xfId="0" applyNumberFormat="1" applyFont="1" applyFill="1" applyBorder="1" applyAlignment="1" quotePrefix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173" fontId="0" fillId="0" borderId="3" xfId="0" applyNumberFormat="1" applyFill="1" applyBorder="1" applyAlignment="1">
      <alignment horizontal="center"/>
    </xf>
    <xf numFmtId="173" fontId="5" fillId="0" borderId="3" xfId="0" applyNumberFormat="1" applyFont="1" applyFill="1" applyBorder="1" applyAlignment="1" quotePrefix="1">
      <alignment horizontal="center"/>
    </xf>
    <xf numFmtId="172" fontId="4" fillId="0" borderId="3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 quotePrefix="1">
      <alignment horizontal="center"/>
    </xf>
    <xf numFmtId="172" fontId="6" fillId="0" borderId="4" xfId="0" applyNumberFormat="1" applyFont="1" applyBorder="1" applyAlignment="1" quotePrefix="1">
      <alignment horizontal="center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 quotePrefix="1">
      <alignment horizontal="center"/>
    </xf>
    <xf numFmtId="0" fontId="5" fillId="2" borderId="4" xfId="0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10" fillId="0" borderId="3" xfId="0" applyFont="1" applyBorder="1" applyAlignment="1">
      <alignment horizontal="center"/>
    </xf>
    <xf numFmtId="174" fontId="0" fillId="0" borderId="3" xfId="0" applyNumberForma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 wrapText="1"/>
    </xf>
    <xf numFmtId="172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 quotePrefix="1">
      <alignment horizontal="center" vertical="center" wrapText="1"/>
    </xf>
    <xf numFmtId="0" fontId="5" fillId="0" borderId="4" xfId="0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 quotePrefix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2" fontId="0" fillId="0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 horizontal="center" wrapText="1"/>
    </xf>
    <xf numFmtId="0" fontId="3" fillId="0" borderId="3" xfId="0" applyFont="1" applyFill="1" applyBorder="1" applyAlignment="1" quotePrefix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 quotePrefix="1">
      <alignment horizontal="center" wrapText="1"/>
    </xf>
    <xf numFmtId="0" fontId="3" fillId="0" borderId="7" xfId="0" applyFont="1" applyBorder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left"/>
    </xf>
    <xf numFmtId="0" fontId="1" fillId="0" borderId="0" xfId="0" applyFont="1" applyAlignment="1">
      <alignment horizontal="left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3.7109375" style="0" customWidth="1"/>
    <col min="2" max="2" width="3.8515625" style="0" customWidth="1"/>
    <col min="3" max="3" width="30.421875" style="0" customWidth="1"/>
    <col min="4" max="4" width="13.00390625" style="85" customWidth="1"/>
    <col min="5" max="5" width="16.421875" style="85" customWidth="1"/>
    <col min="6" max="6" width="4.00390625" style="0" bestFit="1" customWidth="1"/>
    <col min="7" max="7" width="13.28125" style="86" bestFit="1" customWidth="1"/>
    <col min="8" max="8" width="3.28125" style="87" customWidth="1"/>
    <col min="9" max="9" width="13.28125" style="86" customWidth="1"/>
    <col min="10" max="10" width="3.28125" style="87" customWidth="1"/>
    <col min="11" max="11" width="13.28125" style="86" customWidth="1"/>
    <col min="12" max="12" width="3.28125" style="87" customWidth="1"/>
    <col min="13" max="13" width="13.28125" style="14" customWidth="1"/>
    <col min="14" max="14" width="3.28125" style="87" customWidth="1"/>
    <col min="15" max="15" width="13.28125" style="14" customWidth="1"/>
    <col min="16" max="16" width="3.28125" style="88" customWidth="1"/>
  </cols>
  <sheetData>
    <row r="1" spans="1:16" s="1" customFormat="1" ht="33.75" customHeight="1" thickBot="1">
      <c r="A1" s="98" t="s">
        <v>11</v>
      </c>
      <c r="C1" s="99" t="s">
        <v>12</v>
      </c>
      <c r="D1" s="100"/>
      <c r="E1" s="101"/>
      <c r="F1" s="102" t="s">
        <v>13</v>
      </c>
      <c r="G1" s="2" t="s">
        <v>14</v>
      </c>
      <c r="H1" s="3" t="s">
        <v>15</v>
      </c>
      <c r="I1" s="2" t="s">
        <v>16</v>
      </c>
      <c r="J1" s="3" t="s">
        <v>15</v>
      </c>
      <c r="K1" s="2" t="s">
        <v>16</v>
      </c>
      <c r="L1" s="3" t="s">
        <v>15</v>
      </c>
      <c r="M1" s="2" t="s">
        <v>17</v>
      </c>
      <c r="N1" s="3" t="s">
        <v>15</v>
      </c>
      <c r="O1" s="2" t="s">
        <v>18</v>
      </c>
      <c r="P1" s="4" t="s">
        <v>15</v>
      </c>
    </row>
    <row r="2" spans="1:16" s="5" customFormat="1" ht="9.75">
      <c r="A2" s="98"/>
      <c r="C2" s="104" t="s">
        <v>19</v>
      </c>
      <c r="D2" s="105"/>
      <c r="E2" s="105"/>
      <c r="F2" s="103"/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7" t="s">
        <v>27</v>
      </c>
      <c r="O2" s="8" t="s">
        <v>28</v>
      </c>
      <c r="P2" s="7" t="s">
        <v>29</v>
      </c>
    </row>
    <row r="3" spans="1:16" ht="12">
      <c r="A3" s="98"/>
      <c r="C3" s="9" t="s">
        <v>30</v>
      </c>
      <c r="D3" s="10" t="s">
        <v>31</v>
      </c>
      <c r="E3" s="6" t="s">
        <v>32</v>
      </c>
      <c r="F3" s="103"/>
      <c r="G3" s="11">
        <v>50</v>
      </c>
      <c r="H3" s="12" t="s">
        <v>33</v>
      </c>
      <c r="I3" s="11">
        <v>500</v>
      </c>
      <c r="J3" s="12" t="s">
        <v>34</v>
      </c>
      <c r="K3" s="11">
        <v>500</v>
      </c>
      <c r="L3" s="12" t="s">
        <v>34</v>
      </c>
      <c r="M3" s="11">
        <v>5000</v>
      </c>
      <c r="N3" s="12" t="s">
        <v>33</v>
      </c>
      <c r="O3" s="11">
        <v>7000</v>
      </c>
      <c r="P3" s="13" t="s">
        <v>35</v>
      </c>
    </row>
    <row r="4" spans="1:16" ht="12">
      <c r="A4" s="98"/>
      <c r="B4" s="14"/>
      <c r="C4" s="15" t="s">
        <v>36</v>
      </c>
      <c r="D4" s="16" t="s">
        <v>37</v>
      </c>
      <c r="E4" s="17"/>
      <c r="F4" s="18">
        <v>4</v>
      </c>
      <c r="G4" s="19">
        <f>(525*0.015+535*0.072)*1.05/(0.015+0.072)</f>
        <v>559.9396551724137</v>
      </c>
      <c r="H4" s="20" t="s">
        <v>38</v>
      </c>
      <c r="I4" s="19">
        <f>(525*0.15+535*0.72)*1.05/(0.15+0.72)</f>
        <v>559.9396551724138</v>
      </c>
      <c r="J4" s="20" t="s">
        <v>38</v>
      </c>
      <c r="K4" s="19">
        <f>(525*0.15+535*0.72)*1.05/(0.15+0.72)</f>
        <v>559.9396551724138</v>
      </c>
      <c r="L4" s="20" t="s">
        <v>38</v>
      </c>
      <c r="M4" s="19">
        <f>(4500*1500*525+500*1800*535)*1.05/(4500*1500+500*1800)</f>
        <v>552.4852941176471</v>
      </c>
      <c r="N4" s="12" t="s">
        <v>39</v>
      </c>
      <c r="O4" s="19">
        <f>(6500*1500*525+500*1800*535)*1.05/(6500*1500+500*1800)</f>
        <v>552.137323943662</v>
      </c>
      <c r="P4" s="13" t="s">
        <v>40</v>
      </c>
    </row>
    <row r="5" spans="1:16" ht="12">
      <c r="A5" s="14"/>
      <c r="B5" s="14"/>
      <c r="C5" s="15" t="s">
        <v>41</v>
      </c>
      <c r="D5" s="16" t="s">
        <v>42</v>
      </c>
      <c r="E5" s="17"/>
      <c r="F5" s="18">
        <v>5</v>
      </c>
      <c r="G5" s="21">
        <f>(10*1500+40*1800)/1000000</f>
        <v>0.087</v>
      </c>
      <c r="H5" s="12" t="s">
        <v>43</v>
      </c>
      <c r="I5" s="21">
        <f>(100*1500+400*1800)/1000000</f>
        <v>0.87</v>
      </c>
      <c r="J5" s="12" t="s">
        <v>43</v>
      </c>
      <c r="K5" s="21">
        <f>(100*1500+400*1800)/1000000</f>
        <v>0.87</v>
      </c>
      <c r="L5" s="12" t="s">
        <v>43</v>
      </c>
      <c r="M5" s="21">
        <f>(4500*1500+500*1800)/1000000</f>
        <v>7.65</v>
      </c>
      <c r="N5" s="12" t="s">
        <v>43</v>
      </c>
      <c r="O5" s="21">
        <f>(6500*1500+500*1800)/1000000</f>
        <v>10.65</v>
      </c>
      <c r="P5" s="13" t="s">
        <v>39</v>
      </c>
    </row>
    <row r="6" spans="1:16" ht="12">
      <c r="A6" s="14"/>
      <c r="B6" s="14"/>
      <c r="C6" s="15" t="s">
        <v>44</v>
      </c>
      <c r="D6" s="16" t="s">
        <v>45</v>
      </c>
      <c r="E6" s="22" t="s">
        <v>46</v>
      </c>
      <c r="F6" s="18">
        <v>6</v>
      </c>
      <c r="G6" s="23">
        <f>G$4*G$5</f>
        <v>48.71474999999999</v>
      </c>
      <c r="H6" s="24"/>
      <c r="I6" s="23">
        <f>I$4*I$5</f>
        <v>487.14750000000004</v>
      </c>
      <c r="J6" s="24"/>
      <c r="K6" s="23">
        <f>K$4*K$5</f>
        <v>487.14750000000004</v>
      </c>
      <c r="L6" s="24"/>
      <c r="M6" s="23">
        <f>M$4*M$5</f>
        <v>4226.512500000001</v>
      </c>
      <c r="N6" s="24"/>
      <c r="O6" s="23">
        <f>O$4*O$5</f>
        <v>5880.2625</v>
      </c>
      <c r="P6" s="13"/>
    </row>
    <row r="7" spans="1:16" ht="12">
      <c r="A7" s="14"/>
      <c r="B7" s="14"/>
      <c r="C7" s="15" t="s">
        <v>47</v>
      </c>
      <c r="D7" s="16" t="s">
        <v>37</v>
      </c>
      <c r="E7" s="6"/>
      <c r="F7" s="18">
        <v>7</v>
      </c>
      <c r="G7" s="11">
        <v>68.6</v>
      </c>
      <c r="H7" s="12" t="s">
        <v>48</v>
      </c>
      <c r="I7" s="11">
        <v>68.6</v>
      </c>
      <c r="J7" s="12" t="s">
        <v>48</v>
      </c>
      <c r="K7" s="25">
        <v>150</v>
      </c>
      <c r="L7" s="26" t="s">
        <v>49</v>
      </c>
      <c r="M7" s="25">
        <v>250</v>
      </c>
      <c r="N7" s="26" t="s">
        <v>49</v>
      </c>
      <c r="O7" s="25">
        <v>250</v>
      </c>
      <c r="P7" s="27" t="s">
        <v>49</v>
      </c>
    </row>
    <row r="8" spans="1:16" ht="12">
      <c r="A8" s="14"/>
      <c r="B8" s="14"/>
      <c r="C8" s="15" t="s">
        <v>50</v>
      </c>
      <c r="D8" s="16" t="s">
        <v>45</v>
      </c>
      <c r="E8" s="22" t="s">
        <v>51</v>
      </c>
      <c r="F8" s="18">
        <v>8</v>
      </c>
      <c r="G8" s="19">
        <f>(G$4-G$7)*G$5</f>
        <v>42.74654999999999</v>
      </c>
      <c r="H8" s="12"/>
      <c r="I8" s="19">
        <f>(I$4-I$7)*I$5</f>
        <v>427.4655</v>
      </c>
      <c r="J8" s="12"/>
      <c r="K8" s="19">
        <f>(K$4-K$7)*K$5</f>
        <v>356.64750000000004</v>
      </c>
      <c r="L8" s="12"/>
      <c r="M8" s="19">
        <f>(M$4-M$7)*M$5</f>
        <v>2314.0125000000003</v>
      </c>
      <c r="N8" s="12"/>
      <c r="O8" s="19">
        <f>(O$4-O$7)*O$5</f>
        <v>3217.7625</v>
      </c>
      <c r="P8" s="13"/>
    </row>
    <row r="9" spans="1:16" ht="12">
      <c r="A9" s="14"/>
      <c r="B9" s="14"/>
      <c r="C9" s="28" t="s">
        <v>52</v>
      </c>
      <c r="D9" s="29" t="s">
        <v>42</v>
      </c>
      <c r="E9" s="30"/>
      <c r="F9" s="31">
        <v>9</v>
      </c>
      <c r="G9" s="32">
        <v>469.8</v>
      </c>
      <c r="H9" s="33" t="s">
        <v>48</v>
      </c>
      <c r="I9" s="32">
        <v>469.8</v>
      </c>
      <c r="J9" s="33" t="s">
        <v>48</v>
      </c>
      <c r="K9" s="32">
        <v>469.8</v>
      </c>
      <c r="L9" s="33" t="s">
        <v>48</v>
      </c>
      <c r="M9" s="32">
        <v>469.8</v>
      </c>
      <c r="N9" s="33" t="s">
        <v>48</v>
      </c>
      <c r="O9" s="32">
        <v>469.8</v>
      </c>
      <c r="P9" s="34" t="s">
        <v>48</v>
      </c>
    </row>
    <row r="10" spans="1:16" ht="12">
      <c r="A10" s="14"/>
      <c r="B10" s="14"/>
      <c r="C10" s="28" t="s">
        <v>53</v>
      </c>
      <c r="D10" s="29" t="s">
        <v>42</v>
      </c>
      <c r="E10" s="30"/>
      <c r="F10" s="31">
        <v>10</v>
      </c>
      <c r="G10" s="32">
        <v>85.8</v>
      </c>
      <c r="H10" s="33" t="s">
        <v>48</v>
      </c>
      <c r="I10" s="32">
        <v>85.8</v>
      </c>
      <c r="J10" s="33" t="s">
        <v>48</v>
      </c>
      <c r="K10" s="32">
        <v>85.8</v>
      </c>
      <c r="L10" s="33" t="s">
        <v>48</v>
      </c>
      <c r="M10" s="32">
        <v>85.8</v>
      </c>
      <c r="N10" s="33" t="s">
        <v>48</v>
      </c>
      <c r="O10" s="32">
        <v>85.8</v>
      </c>
      <c r="P10" s="34" t="s">
        <v>48</v>
      </c>
    </row>
    <row r="11" spans="1:16" ht="12">
      <c r="A11" s="14"/>
      <c r="B11" s="14"/>
      <c r="C11" s="28" t="s">
        <v>54</v>
      </c>
      <c r="D11" s="29" t="s">
        <v>42</v>
      </c>
      <c r="E11" s="35" t="s">
        <v>55</v>
      </c>
      <c r="F11" s="31">
        <v>11</v>
      </c>
      <c r="G11" s="32">
        <f>G9-G10</f>
        <v>384</v>
      </c>
      <c r="H11" s="33" t="s">
        <v>48</v>
      </c>
      <c r="I11" s="32">
        <f>I9-I10</f>
        <v>384</v>
      </c>
      <c r="J11" s="33" t="s">
        <v>48</v>
      </c>
      <c r="K11" s="32">
        <f>K9-K10</f>
        <v>384</v>
      </c>
      <c r="L11" s="33" t="s">
        <v>48</v>
      </c>
      <c r="M11" s="32">
        <f>M9-M10</f>
        <v>384</v>
      </c>
      <c r="N11" s="33" t="s">
        <v>48</v>
      </c>
      <c r="O11" s="32">
        <f>O9-O10</f>
        <v>384</v>
      </c>
      <c r="P11" s="34" t="s">
        <v>48</v>
      </c>
    </row>
    <row r="12" spans="1:16" ht="12">
      <c r="A12" s="14"/>
      <c r="B12" s="14"/>
      <c r="C12" s="15" t="s">
        <v>56</v>
      </c>
      <c r="D12" s="36" t="s">
        <v>57</v>
      </c>
      <c r="E12" s="22" t="s">
        <v>58</v>
      </c>
      <c r="F12" s="18">
        <v>12</v>
      </c>
      <c r="G12" s="37">
        <f>G$8/G$11/10</f>
        <v>0.011131914062499998</v>
      </c>
      <c r="H12" s="12" t="s">
        <v>59</v>
      </c>
      <c r="I12" s="37">
        <f>I$8/I$11/10</f>
        <v>0.11131914062500001</v>
      </c>
      <c r="J12" s="12" t="s">
        <v>59</v>
      </c>
      <c r="K12" s="37">
        <f>K$8/K$11/10</f>
        <v>0.09287695312500001</v>
      </c>
      <c r="L12" s="12" t="s">
        <v>59</v>
      </c>
      <c r="M12" s="37">
        <f>M$8/M$11/10</f>
        <v>0.602607421875</v>
      </c>
      <c r="N12" s="12" t="s">
        <v>59</v>
      </c>
      <c r="O12" s="37">
        <f>O$8/O$11/10</f>
        <v>0.8379589843749999</v>
      </c>
      <c r="P12" s="13" t="s">
        <v>59</v>
      </c>
    </row>
    <row r="13" spans="1:16" ht="12">
      <c r="A13" s="14"/>
      <c r="B13" s="14"/>
      <c r="C13" s="28" t="s">
        <v>60</v>
      </c>
      <c r="D13" s="29" t="s">
        <v>61</v>
      </c>
      <c r="E13" s="30"/>
      <c r="F13" s="31">
        <v>13</v>
      </c>
      <c r="G13" s="32">
        <v>4500</v>
      </c>
      <c r="H13" s="33" t="s">
        <v>62</v>
      </c>
      <c r="I13" s="32">
        <v>4500</v>
      </c>
      <c r="J13" s="33" t="s">
        <v>62</v>
      </c>
      <c r="K13" s="32">
        <v>4500</v>
      </c>
      <c r="L13" s="33" t="s">
        <v>62</v>
      </c>
      <c r="M13" s="32">
        <v>4500</v>
      </c>
      <c r="N13" s="33" t="s">
        <v>62</v>
      </c>
      <c r="O13" s="32">
        <v>4500</v>
      </c>
      <c r="P13" s="34" t="s">
        <v>62</v>
      </c>
    </row>
    <row r="14" spans="1:16" ht="12">
      <c r="A14" s="14"/>
      <c r="B14" s="14"/>
      <c r="C14" s="28" t="s">
        <v>63</v>
      </c>
      <c r="D14" s="29" t="s">
        <v>61</v>
      </c>
      <c r="E14" s="30"/>
      <c r="F14" s="31">
        <v>14</v>
      </c>
      <c r="G14" s="32">
        <v>2500</v>
      </c>
      <c r="H14" s="33" t="s">
        <v>59</v>
      </c>
      <c r="I14" s="32">
        <v>2500</v>
      </c>
      <c r="J14" s="33" t="s">
        <v>59</v>
      </c>
      <c r="K14" s="32">
        <v>2500</v>
      </c>
      <c r="L14" s="33" t="s">
        <v>59</v>
      </c>
      <c r="M14" s="32">
        <v>2500</v>
      </c>
      <c r="N14" s="33" t="s">
        <v>59</v>
      </c>
      <c r="O14" s="32">
        <v>2500</v>
      </c>
      <c r="P14" s="34" t="s">
        <v>59</v>
      </c>
    </row>
    <row r="15" spans="1:16" ht="25.5" customHeight="1">
      <c r="A15" s="14"/>
      <c r="B15" s="14"/>
      <c r="C15" s="38" t="s">
        <v>64</v>
      </c>
      <c r="D15" s="39" t="s">
        <v>65</v>
      </c>
      <c r="E15" s="40" t="s">
        <v>66</v>
      </c>
      <c r="F15" s="18">
        <v>15</v>
      </c>
      <c r="G15" s="41">
        <f>G$12*G$14/100</f>
        <v>0.2782978515624999</v>
      </c>
      <c r="H15" s="42"/>
      <c r="I15" s="41">
        <f>I$12*I$14/100</f>
        <v>2.782978515625</v>
      </c>
      <c r="J15" s="42"/>
      <c r="K15" s="41">
        <f>K$12*K$14/100</f>
        <v>2.321923828125</v>
      </c>
      <c r="L15" s="42"/>
      <c r="M15" s="41">
        <f>M$12*M$14/100</f>
        <v>15.065185546875002</v>
      </c>
      <c r="N15" s="42"/>
      <c r="O15" s="41">
        <f>O$12*O$14/100</f>
        <v>20.948974609375</v>
      </c>
      <c r="P15" s="43"/>
    </row>
    <row r="16" spans="1:16" s="50" customFormat="1" ht="25.5" customHeight="1">
      <c r="A16" s="44"/>
      <c r="B16" s="44"/>
      <c r="C16" s="38" t="s">
        <v>67</v>
      </c>
      <c r="D16" s="45" t="s">
        <v>68</v>
      </c>
      <c r="E16" s="40" t="s">
        <v>69</v>
      </c>
      <c r="F16" s="46">
        <v>16</v>
      </c>
      <c r="G16" s="47">
        <f>G$12*G$13/100</f>
        <v>0.5009361328124999</v>
      </c>
      <c r="H16" s="48"/>
      <c r="I16" s="47">
        <f>I$12*I$13/100</f>
        <v>5.009361328125</v>
      </c>
      <c r="J16" s="48"/>
      <c r="K16" s="47">
        <f>K$12*K$13/100</f>
        <v>4.179462890625</v>
      </c>
      <c r="L16" s="48"/>
      <c r="M16" s="47">
        <f>M$12*M$13/100</f>
        <v>27.117333984375</v>
      </c>
      <c r="N16" s="48"/>
      <c r="O16" s="47">
        <f>O$12*O$13/100</f>
        <v>37.708154296874994</v>
      </c>
      <c r="P16" s="49"/>
    </row>
    <row r="17" spans="1:16" ht="12">
      <c r="A17" s="14"/>
      <c r="B17" s="14"/>
      <c r="C17" s="28" t="s">
        <v>70</v>
      </c>
      <c r="D17" s="51" t="s">
        <v>71</v>
      </c>
      <c r="E17" s="30"/>
      <c r="F17" s="31">
        <v>17</v>
      </c>
      <c r="G17" s="32">
        <v>24</v>
      </c>
      <c r="H17" s="33" t="s">
        <v>62</v>
      </c>
      <c r="I17" s="32">
        <v>24</v>
      </c>
      <c r="J17" s="33" t="s">
        <v>62</v>
      </c>
      <c r="K17" s="32">
        <v>24</v>
      </c>
      <c r="L17" s="33" t="s">
        <v>62</v>
      </c>
      <c r="M17" s="32">
        <v>24</v>
      </c>
      <c r="N17" s="33" t="s">
        <v>62</v>
      </c>
      <c r="O17" s="32">
        <v>24</v>
      </c>
      <c r="P17" s="34" t="s">
        <v>62</v>
      </c>
    </row>
    <row r="18" spans="1:16" ht="12">
      <c r="A18" s="14"/>
      <c r="B18" s="14"/>
      <c r="C18" s="28" t="s">
        <v>72</v>
      </c>
      <c r="D18" s="51" t="s">
        <v>42</v>
      </c>
      <c r="E18" s="35" t="s">
        <v>73</v>
      </c>
      <c r="F18" s="31">
        <v>18</v>
      </c>
      <c r="G18" s="29">
        <f>G$13*G$17/1000</f>
        <v>108</v>
      </c>
      <c r="H18" s="52"/>
      <c r="I18" s="29">
        <f>I$13*I$17/1000</f>
        <v>108</v>
      </c>
      <c r="J18" s="52"/>
      <c r="K18" s="29">
        <f>K$13*K$17/1000</f>
        <v>108</v>
      </c>
      <c r="L18" s="52"/>
      <c r="M18" s="29">
        <f>M$13*M$17/1000</f>
        <v>108</v>
      </c>
      <c r="N18" s="52"/>
      <c r="O18" s="29">
        <f>O$13*O$17/1000</f>
        <v>108</v>
      </c>
      <c r="P18" s="53"/>
    </row>
    <row r="19" spans="1:16" ht="12">
      <c r="A19" s="14"/>
      <c r="B19" s="14"/>
      <c r="C19" s="28" t="s">
        <v>74</v>
      </c>
      <c r="D19" s="51" t="s">
        <v>42</v>
      </c>
      <c r="E19" s="35" t="s">
        <v>75</v>
      </c>
      <c r="F19" s="31">
        <v>19</v>
      </c>
      <c r="G19" s="29">
        <f>G$17*G$14/1000</f>
        <v>60</v>
      </c>
      <c r="H19" s="52"/>
      <c r="I19" s="29">
        <f>I$17*I$14/1000</f>
        <v>60</v>
      </c>
      <c r="J19" s="52"/>
      <c r="K19" s="29">
        <f>K$17*K$14/1000</f>
        <v>60</v>
      </c>
      <c r="L19" s="52"/>
      <c r="M19" s="29">
        <f>M$17*M$14/1000</f>
        <v>60</v>
      </c>
      <c r="N19" s="52"/>
      <c r="O19" s="29">
        <f>O$17*O$14/1000</f>
        <v>60</v>
      </c>
      <c r="P19" s="53"/>
    </row>
    <row r="20" spans="1:16" s="1" customFormat="1" ht="24">
      <c r="A20" s="54"/>
      <c r="B20" s="54"/>
      <c r="C20" s="38" t="s">
        <v>76</v>
      </c>
      <c r="D20" s="55" t="s">
        <v>77</v>
      </c>
      <c r="E20" s="56" t="s">
        <v>78</v>
      </c>
      <c r="F20" s="18">
        <v>20</v>
      </c>
      <c r="G20" s="57">
        <f>G$8/G$17</f>
        <v>1.7811062499999997</v>
      </c>
      <c r="H20" s="58"/>
      <c r="I20" s="57">
        <f>I$8/I$17</f>
        <v>17.811062500000002</v>
      </c>
      <c r="J20" s="58"/>
      <c r="K20" s="57">
        <f>K$8/K$17</f>
        <v>14.860312500000001</v>
      </c>
      <c r="L20" s="58"/>
      <c r="M20" s="57">
        <f>M$8/M$17</f>
        <v>96.41718750000001</v>
      </c>
      <c r="N20" s="58"/>
      <c r="O20" s="57">
        <f>O$8/O$17</f>
        <v>134.07343749999998</v>
      </c>
      <c r="P20" s="59"/>
    </row>
    <row r="21" spans="1:16" s="1" customFormat="1" ht="24">
      <c r="A21" s="54"/>
      <c r="B21" s="54"/>
      <c r="C21" s="38" t="s">
        <v>79</v>
      </c>
      <c r="D21" s="55" t="s">
        <v>80</v>
      </c>
      <c r="E21" s="40" t="s">
        <v>81</v>
      </c>
      <c r="F21" s="18">
        <v>21</v>
      </c>
      <c r="G21" s="60">
        <f>G20*(1+G24/100)</f>
        <v>2.1302030749999994</v>
      </c>
      <c r="H21" s="58"/>
      <c r="I21" s="60">
        <f>I20*(1+I24/100)</f>
        <v>21.30203075</v>
      </c>
      <c r="J21" s="58"/>
      <c r="K21" s="60">
        <f>K20*(1+K24/100)</f>
        <v>17.77293375</v>
      </c>
      <c r="L21" s="58"/>
      <c r="M21" s="60">
        <f>M20*(1+M24/100)</f>
        <v>115.31495625000001</v>
      </c>
      <c r="N21" s="58"/>
      <c r="O21" s="60">
        <f>O20*(1+O24/100)</f>
        <v>160.35183124999998</v>
      </c>
      <c r="P21" s="59"/>
    </row>
    <row r="22" spans="1:16" ht="12">
      <c r="A22" s="14"/>
      <c r="B22" s="14"/>
      <c r="C22" s="15" t="s">
        <v>82</v>
      </c>
      <c r="D22" s="61" t="s">
        <v>37</v>
      </c>
      <c r="E22" s="6"/>
      <c r="F22" s="18">
        <v>22</v>
      </c>
      <c r="G22" s="11">
        <v>30</v>
      </c>
      <c r="H22" s="12" t="s">
        <v>83</v>
      </c>
      <c r="I22" s="11">
        <v>30</v>
      </c>
      <c r="J22" s="12" t="s">
        <v>83</v>
      </c>
      <c r="K22" s="11">
        <v>30</v>
      </c>
      <c r="L22" s="12" t="s">
        <v>83</v>
      </c>
      <c r="M22" s="11">
        <v>30</v>
      </c>
      <c r="N22" s="12" t="s">
        <v>83</v>
      </c>
      <c r="O22" s="11">
        <v>30</v>
      </c>
      <c r="P22" s="13" t="s">
        <v>83</v>
      </c>
    </row>
    <row r="23" spans="3:16" s="14" customFormat="1" ht="12">
      <c r="C23" s="62" t="s">
        <v>84</v>
      </c>
      <c r="D23" s="63" t="s">
        <v>37</v>
      </c>
      <c r="E23" s="64" t="s">
        <v>85</v>
      </c>
      <c r="F23" s="65">
        <v>23</v>
      </c>
      <c r="G23" s="19">
        <f>G$7-G$22</f>
        <v>38.599999999999994</v>
      </c>
      <c r="H23" s="66"/>
      <c r="I23" s="19">
        <f>I$7-I$22</f>
        <v>38.599999999999994</v>
      </c>
      <c r="J23" s="66"/>
      <c r="K23" s="19">
        <f>K$7-K$22</f>
        <v>120</v>
      </c>
      <c r="L23" s="66"/>
      <c r="M23" s="19">
        <f>M$7-M$22</f>
        <v>220</v>
      </c>
      <c r="N23" s="66"/>
      <c r="O23" s="19">
        <f>O$7-O$22</f>
        <v>220</v>
      </c>
      <c r="P23" s="67"/>
    </row>
    <row r="24" spans="1:16" ht="12">
      <c r="A24" s="14"/>
      <c r="B24" s="14"/>
      <c r="C24" s="28" t="s">
        <v>86</v>
      </c>
      <c r="D24" s="51" t="s">
        <v>87</v>
      </c>
      <c r="E24" s="30"/>
      <c r="F24" s="31">
        <v>24</v>
      </c>
      <c r="G24" s="32">
        <v>19.6</v>
      </c>
      <c r="H24" s="52"/>
      <c r="I24" s="32">
        <v>19.6</v>
      </c>
      <c r="J24" s="52"/>
      <c r="K24" s="32">
        <v>19.6</v>
      </c>
      <c r="L24" s="52"/>
      <c r="M24" s="32">
        <v>19.6</v>
      </c>
      <c r="N24" s="52"/>
      <c r="O24" s="32">
        <v>19.6</v>
      </c>
      <c r="P24" s="53"/>
    </row>
    <row r="25" spans="1:16" ht="12">
      <c r="A25" s="14"/>
      <c r="B25" s="14"/>
      <c r="C25" s="28" t="s">
        <v>88</v>
      </c>
      <c r="D25" s="51" t="s">
        <v>87</v>
      </c>
      <c r="E25" s="30"/>
      <c r="F25" s="31">
        <v>25</v>
      </c>
      <c r="G25" s="32">
        <v>9.6</v>
      </c>
      <c r="H25" s="52"/>
      <c r="I25" s="32">
        <v>9.6</v>
      </c>
      <c r="J25" s="52"/>
      <c r="K25" s="32">
        <v>9.6</v>
      </c>
      <c r="L25" s="52"/>
      <c r="M25" s="32">
        <v>9.6</v>
      </c>
      <c r="N25" s="52"/>
      <c r="O25" s="32">
        <v>9.6</v>
      </c>
      <c r="P25" s="53"/>
    </row>
    <row r="26" spans="1:16" ht="39" customHeight="1" thickBot="1">
      <c r="A26" s="14"/>
      <c r="B26" s="14"/>
      <c r="C26" s="68" t="s">
        <v>89</v>
      </c>
      <c r="D26" s="69" t="s">
        <v>90</v>
      </c>
      <c r="E26" s="70" t="s">
        <v>91</v>
      </c>
      <c r="F26" s="71">
        <v>26</v>
      </c>
      <c r="G26" s="72">
        <f>(G$8+G$5*(G$7-G$22)*(1+G$25/100))*(1+G$24/100)</f>
        <v>55.52685609119999</v>
      </c>
      <c r="H26" s="73"/>
      <c r="I26" s="72">
        <f>(I$8+I$5*(I$7-I$22)*(1+I$25/100))*(1+I$24/100)</f>
        <v>555.268560912</v>
      </c>
      <c r="J26" s="73"/>
      <c r="K26" s="72">
        <f>(K$8+K$5*(K$7-K$22)*(1+K$25/100))*(1+K$24/100)</f>
        <v>563.3996004</v>
      </c>
      <c r="L26" s="73"/>
      <c r="M26" s="72">
        <f>(M$8+M$5*(M$7-M$22)*(1+M$25/100))*(1+M$24/100)</f>
        <v>4973.662278</v>
      </c>
      <c r="N26" s="73"/>
      <c r="O26" s="72">
        <f>(O$8+O$5*(O$7-O$22)*(1+O$25/100))*(1+O$24/100)</f>
        <v>6919.685838</v>
      </c>
      <c r="P26" s="74"/>
    </row>
    <row r="27" spans="1:16" s="83" customFormat="1" ht="25.5" thickBot="1" thickTop="1">
      <c r="A27" s="75"/>
      <c r="B27" s="75"/>
      <c r="C27" s="76" t="s">
        <v>92</v>
      </c>
      <c r="D27" s="77" t="s">
        <v>93</v>
      </c>
      <c r="E27" s="78" t="s">
        <v>94</v>
      </c>
      <c r="F27" s="79">
        <v>27</v>
      </c>
      <c r="G27" s="80">
        <f>G26/G17</f>
        <v>2.3136190037999995</v>
      </c>
      <c r="H27" s="81"/>
      <c r="I27" s="80">
        <f>I26/I17</f>
        <v>23.136190038</v>
      </c>
      <c r="J27" s="81"/>
      <c r="K27" s="80">
        <f>K26/K17</f>
        <v>23.474983350000002</v>
      </c>
      <c r="L27" s="81"/>
      <c r="M27" s="80">
        <f>M26/M17</f>
        <v>207.23592825</v>
      </c>
      <c r="N27" s="81"/>
      <c r="O27" s="80">
        <f>O26/O17</f>
        <v>288.32024325000003</v>
      </c>
      <c r="P27" s="82"/>
    </row>
    <row r="28" ht="12.75" thickTop="1">
      <c r="C28" s="84" t="s">
        <v>0</v>
      </c>
    </row>
    <row r="29" spans="3:16" ht="12">
      <c r="C29" s="84" t="s">
        <v>1</v>
      </c>
      <c r="D29" s="89"/>
      <c r="E29" s="89"/>
      <c r="F29" s="89"/>
      <c r="G29" s="90"/>
      <c r="H29" s="86"/>
      <c r="I29" s="87"/>
      <c r="J29" s="86"/>
      <c r="K29" s="87"/>
      <c r="L29" s="14"/>
      <c r="M29" s="87"/>
      <c r="N29" s="14"/>
      <c r="O29" s="87"/>
      <c r="P29"/>
    </row>
    <row r="30" spans="3:16" ht="12">
      <c r="C30" s="84" t="s">
        <v>2</v>
      </c>
      <c r="D30" s="89"/>
      <c r="E30" s="89"/>
      <c r="F30" s="89"/>
      <c r="G30" s="90"/>
      <c r="H30" s="86"/>
      <c r="I30" s="87"/>
      <c r="J30" s="86"/>
      <c r="K30" s="87"/>
      <c r="L30" s="14"/>
      <c r="M30" s="87"/>
      <c r="N30" s="14"/>
      <c r="O30" s="87"/>
      <c r="P30"/>
    </row>
    <row r="31" spans="3:16" ht="12">
      <c r="C31" s="84" t="s">
        <v>3</v>
      </c>
      <c r="D31" s="89"/>
      <c r="E31" s="89"/>
      <c r="F31" s="89"/>
      <c r="G31" s="90"/>
      <c r="H31" s="86"/>
      <c r="I31" s="87"/>
      <c r="J31" s="86"/>
      <c r="K31" s="87"/>
      <c r="L31" s="14"/>
      <c r="M31" s="87"/>
      <c r="N31" s="14"/>
      <c r="O31" s="87"/>
      <c r="P31"/>
    </row>
    <row r="32" spans="3:16" ht="12">
      <c r="C32" s="91" t="s">
        <v>4</v>
      </c>
      <c r="D32" s="89"/>
      <c r="E32" s="89"/>
      <c r="F32" s="89"/>
      <c r="G32" s="90"/>
      <c r="H32" s="86"/>
      <c r="I32" s="87"/>
      <c r="J32" s="86"/>
      <c r="K32" s="87"/>
      <c r="L32" s="14"/>
      <c r="M32" s="87"/>
      <c r="N32" s="14"/>
      <c r="O32" s="87"/>
      <c r="P32"/>
    </row>
    <row r="33" spans="1:16" ht="12">
      <c r="A33" s="92"/>
      <c r="B33" s="92"/>
      <c r="C33" s="93" t="s">
        <v>5</v>
      </c>
      <c r="D33" s="89"/>
      <c r="E33" s="89"/>
      <c r="F33" s="89"/>
      <c r="G33" s="90"/>
      <c r="H33" s="86"/>
      <c r="I33" s="87"/>
      <c r="J33" s="86"/>
      <c r="K33" s="87"/>
      <c r="L33" s="14"/>
      <c r="M33" s="87"/>
      <c r="N33" s="14"/>
      <c r="O33" s="87"/>
      <c r="P33"/>
    </row>
    <row r="34" spans="1:15" s="92" customFormat="1" ht="12">
      <c r="A34"/>
      <c r="B34"/>
      <c r="C34" s="84" t="s">
        <v>6</v>
      </c>
      <c r="D34" s="94"/>
      <c r="E34" s="89"/>
      <c r="F34" s="94"/>
      <c r="G34" s="90"/>
      <c r="H34" s="95"/>
      <c r="I34" s="87"/>
      <c r="J34" s="95"/>
      <c r="K34" s="87"/>
      <c r="L34" s="96"/>
      <c r="M34" s="87"/>
      <c r="N34" s="96"/>
      <c r="O34" s="87"/>
    </row>
    <row r="35" spans="3:16" ht="12">
      <c r="C35" s="93" t="s">
        <v>7</v>
      </c>
      <c r="D35" s="89"/>
      <c r="E35" s="89"/>
      <c r="F35" s="89"/>
      <c r="G35" s="90"/>
      <c r="H35" s="86"/>
      <c r="I35" s="87"/>
      <c r="J35" s="86"/>
      <c r="K35" s="87"/>
      <c r="L35" s="14"/>
      <c r="M35" s="87"/>
      <c r="N35" s="14"/>
      <c r="O35" s="87"/>
      <c r="P35"/>
    </row>
    <row r="36" spans="3:16" ht="12">
      <c r="C36" s="93" t="s">
        <v>8</v>
      </c>
      <c r="D36" s="89"/>
      <c r="E36" s="89"/>
      <c r="F36" s="89"/>
      <c r="G36" s="90"/>
      <c r="H36" s="86"/>
      <c r="I36" s="87"/>
      <c r="J36" s="86"/>
      <c r="K36" s="87"/>
      <c r="L36" s="14"/>
      <c r="M36" s="87"/>
      <c r="N36" s="14"/>
      <c r="O36" s="87"/>
      <c r="P36"/>
    </row>
    <row r="37" spans="3:16" ht="12">
      <c r="C37" s="97" t="s">
        <v>9</v>
      </c>
      <c r="D37" s="89"/>
      <c r="E37" s="89"/>
      <c r="F37" s="89"/>
      <c r="G37" s="90"/>
      <c r="H37" s="86"/>
      <c r="I37" s="87"/>
      <c r="J37" s="86"/>
      <c r="K37" s="87"/>
      <c r="L37" s="14"/>
      <c r="M37" s="87"/>
      <c r="N37" s="14"/>
      <c r="O37" s="87"/>
      <c r="P37"/>
    </row>
    <row r="38" spans="3:7" ht="12">
      <c r="C38" s="97" t="s">
        <v>10</v>
      </c>
      <c r="D38" s="89"/>
      <c r="E38" s="89"/>
      <c r="F38" s="94"/>
      <c r="G38" s="90"/>
    </row>
    <row r="39" spans="4:7" ht="12">
      <c r="D39" s="89"/>
      <c r="E39" s="89"/>
      <c r="F39" s="94"/>
      <c r="G39" s="90"/>
    </row>
  </sheetData>
  <mergeCells count="4">
    <mergeCell ref="A1:A4"/>
    <mergeCell ref="C1:E1"/>
    <mergeCell ref="F1:F3"/>
    <mergeCell ref="C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POIZAT</dc:creator>
  <cp:keywords/>
  <dc:description/>
  <cp:lastModifiedBy>cricket sahara</cp:lastModifiedBy>
  <dcterms:created xsi:type="dcterms:W3CDTF">2008-06-28T07:42:24Z</dcterms:created>
  <dcterms:modified xsi:type="dcterms:W3CDTF">2008-06-28T07:43:49Z</dcterms:modified>
  <cp:category/>
  <cp:version/>
  <cp:contentType/>
  <cp:contentStatus/>
</cp:coreProperties>
</file>