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60" yWindow="65436" windowWidth="27820" windowHeight="13320" activeTab="0"/>
  </bookViews>
  <sheets>
    <sheet name="Chauffage" sheetId="1" r:id="rId1"/>
    <sheet name="ECS " sheetId="2" r:id="rId2"/>
    <sheet name="Rénovation" sheetId="3" r:id="rId3"/>
    <sheet name="Liste" sheetId="4" r:id="rId4"/>
  </sheets>
  <definedNames>
    <definedName name="_xlnm.Print_Area" localSheetId="0">'Chauffage'!$A$1:$S$22</definedName>
    <definedName name="_xlnm.Print_Area" localSheetId="3">'Liste'!$B$1:$H$27</definedName>
  </definedNames>
  <calcPr fullCalcOnLoad="1"/>
</workbook>
</file>

<file path=xl/comments1.xml><?xml version="1.0" encoding="utf-8"?>
<comments xmlns="http://schemas.openxmlformats.org/spreadsheetml/2006/main">
  <authors>
    <author>Administrateur</author>
  </authors>
  <commentList>
    <comment ref="B5" authorId="0">
      <text>
        <r>
          <rPr>
            <sz val="8"/>
            <rFont val="Tahoma"/>
            <family val="0"/>
          </rPr>
          <t xml:space="preserve">Indiquer la température de consigne intérieure. Par défaut = </t>
        </r>
        <r>
          <rPr>
            <b/>
            <sz val="8"/>
            <rFont val="Tahoma"/>
            <family val="2"/>
          </rPr>
          <t>19°C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0"/>
          </rPr>
          <t>Indiquer la température minimum</t>
        </r>
        <r>
          <rPr>
            <b/>
            <sz val="8"/>
            <rFont val="Tahoma"/>
            <family val="2"/>
          </rPr>
          <t xml:space="preserve"> de référence  en indiquant le signe </t>
        </r>
        <r>
          <rPr>
            <b/>
            <sz val="12"/>
            <rFont val="Tahoma"/>
            <family val="2"/>
          </rPr>
          <t>+ ou -</t>
        </r>
        <r>
          <rPr>
            <b/>
            <sz val="8"/>
            <rFont val="Tahoma"/>
            <family val="2"/>
          </rPr>
          <t xml:space="preserve"> . Par défaut = -7°C</t>
        </r>
      </text>
    </comment>
    <comment ref="B7" authorId="0">
      <text>
        <r>
          <rPr>
            <sz val="8"/>
            <rFont val="Tahoma"/>
            <family val="0"/>
          </rPr>
          <t xml:space="preserve">Indiquer le DJU du lieu du projet. Par défaut: </t>
        </r>
        <r>
          <rPr>
            <b/>
            <sz val="8"/>
            <rFont val="Tahoma"/>
            <family val="2"/>
          </rPr>
          <t xml:space="preserve">2400
Attention: tenir compte de l'éventuelle correction due à l'altitude ou à la proximité de l'océan
</t>
        </r>
      </text>
    </comment>
    <comment ref="E6" authorId="0">
      <text>
        <r>
          <rPr>
            <b/>
            <sz val="8"/>
            <rFont val="Tahoma"/>
            <family val="2"/>
          </rPr>
          <t>Hauteur sous plafond moyenne. Par défaut: 2,5m</t>
        </r>
      </text>
    </comment>
    <comment ref="E8" authorId="0">
      <text>
        <r>
          <rPr>
            <sz val="8"/>
            <rFont val="Tahoma"/>
            <family val="0"/>
          </rPr>
          <t xml:space="preserve">Coefficient d'isolation. </t>
        </r>
        <r>
          <rPr>
            <b/>
            <sz val="8"/>
            <rFont val="Tahoma"/>
            <family val="2"/>
          </rPr>
          <t>Par défaut  0,81</t>
        </r>
        <r>
          <rPr>
            <sz val="8"/>
            <rFont val="Tahoma"/>
            <family val="0"/>
          </rPr>
          <t>. Cette valeur n'est plus utilisée dans la RT 2000</t>
        </r>
      </text>
    </comment>
    <comment ref="G8" authorId="0">
      <text>
        <r>
          <rPr>
            <sz val="8"/>
            <rFont val="Tahoma"/>
            <family val="0"/>
          </rPr>
          <t>Indique le niveau d'isolation du projet.</t>
        </r>
        <r>
          <rPr>
            <b/>
            <sz val="8"/>
            <rFont val="Tahoma"/>
            <family val="2"/>
          </rPr>
          <t xml:space="preserve"> Ce coefficient n'est pas utiliser dans les calculs de déperditions RT 2000. </t>
        </r>
        <r>
          <rPr>
            <sz val="8"/>
            <rFont val="Tahoma"/>
            <family val="0"/>
          </rPr>
          <t>Par défaut :</t>
        </r>
        <r>
          <rPr>
            <b/>
            <sz val="8"/>
            <rFont val="Tahoma"/>
            <family val="2"/>
          </rPr>
          <t xml:space="preserve"> 0,81</t>
        </r>
      </text>
    </comment>
    <comment ref="G6" authorId="0">
      <text>
        <r>
          <rPr>
            <sz val="8"/>
            <rFont val="Tahoma"/>
            <family val="0"/>
          </rPr>
          <t xml:space="preserve">Hauteur sous plafond moyenne. Par défaut: 2,5m
</t>
        </r>
      </text>
    </comment>
    <comment ref="M6" authorId="0">
      <text>
        <r>
          <rPr>
            <b/>
            <sz val="8"/>
            <rFont val="Tahoma"/>
            <family val="2"/>
          </rPr>
          <t>Hauteur sous plafond moyenne. Par défaut: 2,5m</t>
        </r>
      </text>
    </comment>
    <comment ref="O6" authorId="0">
      <text>
        <r>
          <rPr>
            <sz val="8"/>
            <rFont val="Tahoma"/>
            <family val="0"/>
          </rPr>
          <t xml:space="preserve">Hauteur sous plafond moyenne. Par défaut: 2,5m
</t>
        </r>
      </text>
    </comment>
    <comment ref="M8" authorId="0">
      <text>
        <r>
          <rPr>
            <sz val="8"/>
            <rFont val="Tahoma"/>
            <family val="0"/>
          </rPr>
          <t xml:space="preserve">Coefficient d'isolation. </t>
        </r>
        <r>
          <rPr>
            <b/>
            <sz val="8"/>
            <rFont val="Tahoma"/>
            <family val="2"/>
          </rPr>
          <t>Par défaut  0,81</t>
        </r>
        <r>
          <rPr>
            <sz val="8"/>
            <rFont val="Tahoma"/>
            <family val="0"/>
          </rPr>
          <t>. Cette valeur n'est plus utilisée dans la RT 2000</t>
        </r>
      </text>
    </comment>
    <comment ref="O8" authorId="0">
      <text>
        <r>
          <rPr>
            <sz val="8"/>
            <rFont val="Tahoma"/>
            <family val="0"/>
          </rPr>
          <t>Indique le niveau d'isolation du projet.</t>
        </r>
        <r>
          <rPr>
            <b/>
            <sz val="8"/>
            <rFont val="Tahoma"/>
            <family val="2"/>
          </rPr>
          <t xml:space="preserve"> Ce coefficient n'est pas utiliser dans les calculs de déperditions RT 2000. </t>
        </r>
        <r>
          <rPr>
            <sz val="8"/>
            <rFont val="Tahoma"/>
            <family val="0"/>
          </rPr>
          <t>Par défaut :</t>
        </r>
        <r>
          <rPr>
            <b/>
            <sz val="8"/>
            <rFont val="Tahoma"/>
            <family val="2"/>
          </rPr>
          <t xml:space="preserve"> 0,81</t>
        </r>
      </text>
    </comment>
    <comment ref="C17" authorId="0">
      <text>
        <r>
          <rPr>
            <sz val="8"/>
            <rFont val="Tahoma"/>
            <family val="0"/>
          </rPr>
          <t xml:space="preserve">Renseigner le prix au litre et en € du Fioul domestique
</t>
        </r>
      </text>
    </comment>
    <comment ref="C18" authorId="0">
      <text>
        <r>
          <rPr>
            <sz val="8"/>
            <rFont val="Tahoma"/>
            <family val="0"/>
          </rPr>
          <t xml:space="preserve">Renseigner le prix du Kwh en € du gaz naturel
</t>
        </r>
      </text>
    </comment>
    <comment ref="C19" authorId="0">
      <text>
        <r>
          <rPr>
            <sz val="8"/>
            <rFont val="Tahoma"/>
            <family val="0"/>
          </rPr>
          <t xml:space="preserve">Renseigner le prix en € du Kg de propane
</t>
        </r>
      </text>
    </comment>
    <comment ref="C20" authorId="0">
      <text>
        <r>
          <rPr>
            <sz val="8"/>
            <rFont val="Tahoma"/>
            <family val="0"/>
          </rPr>
          <t>Prix moyen du kwh, heure pleine /  heure creuse.en €</t>
        </r>
      </text>
    </comment>
    <comment ref="F17" authorId="0">
      <text>
        <r>
          <rPr>
            <sz val="8"/>
            <rFont val="Tahoma"/>
            <family val="0"/>
          </rPr>
          <t>Attention : Ceci n'est pas le rendement de combustion, mais le rendement moyen de l'installation.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0"/>
          </rPr>
          <t>Attention : Ceci n'est pas le rendement de combustion, mais le rendement moyen de l'installation.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sz val="8"/>
            <rFont val="Tahoma"/>
            <family val="0"/>
          </rPr>
          <t xml:space="preserve">Attention : Ceci n'est pas le rendement de combustion, mais le rendement moyen de l'installation.
</t>
        </r>
      </text>
    </comment>
    <comment ref="F20" authorId="0">
      <text>
        <r>
          <rPr>
            <sz val="8"/>
            <rFont val="Tahoma"/>
            <family val="0"/>
          </rPr>
          <t xml:space="preserve">Ce coefficient de performance est le COP moyen annuel.
</t>
        </r>
      </text>
    </comment>
    <comment ref="F21" authorId="0">
      <text>
        <r>
          <rPr>
            <sz val="8"/>
            <rFont val="Tahoma"/>
            <family val="0"/>
          </rPr>
          <t xml:space="preserve">Ceci est le COP moyen annuel.Le COP d'un générateur air/eau tient compte des périodes de dégivrage et de l'utilisation des appoints électriques
</t>
        </r>
      </text>
    </comment>
    <comment ref="G5" authorId="0">
      <text>
        <r>
          <rPr>
            <b/>
            <sz val="8"/>
            <rFont val="Tahoma"/>
            <family val="2"/>
          </rPr>
          <t>Surface à chauffer. Par défault: 0 m²</t>
        </r>
      </text>
    </comment>
    <comment ref="O5" authorId="0">
      <text>
        <r>
          <rPr>
            <b/>
            <sz val="8"/>
            <rFont val="Tahoma"/>
            <family val="2"/>
          </rPr>
          <t>Surface à chauffer. Par défault: 0 m²</t>
        </r>
      </text>
    </comment>
    <comment ref="G9" authorId="0">
      <text>
        <r>
          <rPr>
            <b/>
            <sz val="8"/>
            <rFont val="Tahoma"/>
            <family val="2"/>
          </rPr>
          <t>Cette "marge de sécurité" ne doit pas être trop importante sous peine de pénaliser le fonctionnement du générateur et de favoriser les cours cycles. Par défaut +20%</t>
        </r>
      </text>
    </comment>
  </commentList>
</comments>
</file>

<file path=xl/comments2.xml><?xml version="1.0" encoding="utf-8"?>
<comments xmlns="http://schemas.openxmlformats.org/spreadsheetml/2006/main">
  <authors>
    <author>Administrateur</author>
  </authors>
  <commentList>
    <comment ref="B5" authorId="0">
      <text>
        <r>
          <rPr>
            <sz val="8"/>
            <rFont val="Tahoma"/>
            <family val="0"/>
          </rPr>
          <t>Indiquer le nombre d'adultes composant le foyer.</t>
        </r>
      </text>
    </comment>
    <comment ref="B6" authorId="0">
      <text>
        <r>
          <rPr>
            <sz val="8"/>
            <rFont val="Tahoma"/>
            <family val="0"/>
          </rPr>
          <t>Indiquer le nombre d'enfants composant le foyer</t>
        </r>
      </text>
    </comment>
    <comment ref="C13" authorId="0">
      <text>
        <r>
          <rPr>
            <sz val="8"/>
            <rFont val="Tahoma"/>
            <family val="0"/>
          </rPr>
          <t xml:space="preserve">Renseigner le prix au litre et en € du Fioul domestique
</t>
        </r>
      </text>
    </comment>
    <comment ref="F13" authorId="0">
      <text>
        <r>
          <rPr>
            <sz val="8"/>
            <rFont val="Tahoma"/>
            <family val="0"/>
          </rPr>
          <t>Attention : Ceci n'est pas le rendement de combustion, mais le rendement moyen de l'installation.</t>
        </r>
        <r>
          <rPr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sz val="8"/>
            <rFont val="Tahoma"/>
            <family val="0"/>
          </rPr>
          <t xml:space="preserve">Renseigner le prix du Kwh en € du gaz naturel
</t>
        </r>
      </text>
    </comment>
    <comment ref="F14" authorId="0">
      <text>
        <r>
          <rPr>
            <sz val="8"/>
            <rFont val="Tahoma"/>
            <family val="0"/>
          </rPr>
          <t>Attention : Ceci n'est pas le rendement de combustion, mais le rendement moyen de l'installation.</t>
        </r>
        <r>
          <rPr>
            <sz val="8"/>
            <rFont val="Tahoma"/>
            <family val="0"/>
          </rPr>
          <t xml:space="preserve">
</t>
        </r>
      </text>
    </comment>
    <comment ref="C15" authorId="0">
      <text>
        <r>
          <rPr>
            <sz val="8"/>
            <rFont val="Tahoma"/>
            <family val="0"/>
          </rPr>
          <t xml:space="preserve">Renseigner le prix en € du Kg de propane
</t>
        </r>
      </text>
    </comment>
    <comment ref="F15" authorId="0">
      <text>
        <r>
          <rPr>
            <sz val="8"/>
            <rFont val="Tahoma"/>
            <family val="0"/>
          </rPr>
          <t xml:space="preserve">Attention : Ceci n'est pas le rendement de combustion, mais le rendement moyen de l'installation.
</t>
        </r>
      </text>
    </comment>
    <comment ref="C16" authorId="0">
      <text>
        <r>
          <rPr>
            <sz val="8"/>
            <rFont val="Tahoma"/>
            <family val="0"/>
          </rPr>
          <t xml:space="preserve">Prix moyen du kwh, heure pleine / heure creuse. En €
</t>
        </r>
      </text>
    </comment>
    <comment ref="F16" authorId="0">
      <text>
        <r>
          <rPr>
            <sz val="8"/>
            <rFont val="Tahoma"/>
            <family val="0"/>
          </rPr>
          <t xml:space="preserve">Ce coefficient de performance est le COP moyen annuel.
</t>
        </r>
      </text>
    </comment>
    <comment ref="F17" authorId="0">
      <text>
        <r>
          <rPr>
            <sz val="8"/>
            <rFont val="Tahoma"/>
            <family val="0"/>
          </rPr>
          <t xml:space="preserve">Ceci est le COP moyen annuel.Le COP d'un générateur air/eau tient compte des périodes de dégivrage et de l'utilisation des appoints électriques
</t>
        </r>
      </text>
    </comment>
    <comment ref="F18" authorId="0">
      <text>
        <r>
          <rPr>
            <sz val="8"/>
            <rFont val="Tahoma"/>
            <family val="0"/>
          </rPr>
          <t xml:space="preserve">Ce rendement tient compte des pertes du au refroidissement du ballon
</t>
        </r>
      </text>
    </comment>
    <comment ref="S11" authorId="0">
      <text>
        <r>
          <rPr>
            <sz val="8"/>
            <rFont val="Tahoma"/>
            <family val="0"/>
          </rPr>
          <t xml:space="preserve">Ce pourcentage est la part effectivement produite par les capteurs solaires. Variable suivant la position géographique et la surface de panneaux en service.
</t>
        </r>
      </text>
    </comment>
    <comment ref="C18" authorId="0">
      <text>
        <r>
          <rPr>
            <b/>
            <sz val="8"/>
            <rFont val="Tahoma"/>
            <family val="2"/>
          </rPr>
          <t>Prix du Kwh, heure creuse. En €</t>
        </r>
      </text>
    </comment>
  </commentList>
</comments>
</file>

<file path=xl/comments3.xml><?xml version="1.0" encoding="utf-8"?>
<comments xmlns="http://schemas.openxmlformats.org/spreadsheetml/2006/main">
  <authors>
    <author>Administrateur</author>
  </authors>
  <commentList>
    <comment ref="U36" authorId="0">
      <text>
        <r>
          <rPr>
            <b/>
            <sz val="8"/>
            <rFont val="Tahoma"/>
            <family val="2"/>
          </rPr>
          <t>Reporter la conso réelle indiquée sur la feuille ECS (onglet ECS).</t>
        </r>
      </text>
    </comment>
    <comment ref="X42" authorId="0">
      <text>
        <r>
          <rPr>
            <sz val="8"/>
            <rFont val="Tahoma"/>
            <family val="0"/>
          </rPr>
          <t xml:space="preserve">Moyenne Française </t>
        </r>
        <r>
          <rPr>
            <sz val="8"/>
            <rFont val="Arial"/>
            <family val="0"/>
          </rPr>
          <t>±</t>
        </r>
        <r>
          <rPr>
            <sz val="8"/>
            <rFont val="Tahoma"/>
            <family val="0"/>
          </rPr>
          <t xml:space="preserve"> 800 - 1000 kwh / an / foyer, augmentation de 100 - 150 kwh / personne au dela de deux. Par défaut = 800 kwh</t>
        </r>
      </text>
    </comment>
    <comment ref="X43" authorId="0">
      <text>
        <r>
          <rPr>
            <sz val="8"/>
            <rFont val="Tahoma"/>
            <family val="0"/>
          </rPr>
          <t xml:space="preserve">Moyenne Française </t>
        </r>
        <r>
          <rPr>
            <sz val="8"/>
            <rFont val="Arial"/>
            <family val="0"/>
          </rPr>
          <t>±</t>
        </r>
        <r>
          <rPr>
            <sz val="8"/>
            <rFont val="Tahoma"/>
            <family val="0"/>
          </rPr>
          <t xml:space="preserve"> 800 - 1000 kwh / an / foyer, augmentation de 100 - 150 kwh / personne au dela de deux. Par défaut = 800 kwh ou 120 kgs de propane (rend 50%).</t>
        </r>
      </text>
    </comment>
    <comment ref="U58" authorId="0">
      <text>
        <r>
          <rPr>
            <sz val="8"/>
            <rFont val="Tahoma"/>
            <family val="0"/>
          </rPr>
          <t xml:space="preserve">Coefficient de surpuissance. Doit tenir compte du type d'émmeteurs, des températures de fonctionnement, etc... </t>
        </r>
        <r>
          <rPr>
            <b/>
            <sz val="8"/>
            <rFont val="Tahoma"/>
            <family val="2"/>
          </rPr>
          <t>Par défaut: 1,2</t>
        </r>
      </text>
    </comment>
    <comment ref="U59" authorId="0">
      <text>
        <r>
          <rPr>
            <sz val="8"/>
            <rFont val="Tahoma"/>
            <family val="0"/>
          </rPr>
          <t xml:space="preserve">Coefficient de surpuissance. Doit tenir compte du type d'émmeteurs, des températures de fonctionnement, etc... </t>
        </r>
        <r>
          <rPr>
            <b/>
            <sz val="8"/>
            <rFont val="Tahoma"/>
            <family val="2"/>
          </rPr>
          <t>Par défaut: 1,2</t>
        </r>
      </text>
    </comment>
    <comment ref="U60" authorId="0">
      <text>
        <r>
          <rPr>
            <sz val="8"/>
            <rFont val="Tahoma"/>
            <family val="0"/>
          </rPr>
          <t xml:space="preserve">Coefficient de surpuissance. Doit tenir compte du type d'émmeteurs, des températures de fonctionnement, etc... </t>
        </r>
        <r>
          <rPr>
            <b/>
            <sz val="8"/>
            <rFont val="Tahoma"/>
            <family val="2"/>
          </rPr>
          <t>Par défaut: 1,2</t>
        </r>
      </text>
    </comment>
    <comment ref="Y37" authorId="0">
      <text>
        <r>
          <rPr>
            <sz val="8"/>
            <rFont val="Tahoma"/>
            <family val="0"/>
          </rPr>
          <t xml:space="preserve">Indiquer le nombre de stère utilisés annuellement pour le chauffage.Par défaut = 0
</t>
        </r>
      </text>
    </comment>
    <comment ref="V49" authorId="0">
      <text>
        <r>
          <rPr>
            <sz val="8"/>
            <rFont val="Tahoma"/>
            <family val="0"/>
          </rPr>
          <t xml:space="preserve">Indiquer le rendement de l'installation. Par défaut </t>
        </r>
        <r>
          <rPr>
            <b/>
            <sz val="8"/>
            <rFont val="Tahoma"/>
            <family val="2"/>
          </rPr>
          <t>0,75 pour chauffage ET production d'ECS.</t>
        </r>
        <r>
          <rPr>
            <sz val="8"/>
            <rFont val="Tahoma"/>
            <family val="0"/>
          </rPr>
          <t xml:space="preserve">
</t>
        </r>
      </text>
    </comment>
    <comment ref="V50" authorId="0">
      <text>
        <r>
          <rPr>
            <sz val="8"/>
            <rFont val="Tahoma"/>
            <family val="0"/>
          </rPr>
          <t xml:space="preserve">Indiquer le rendement de l'installation. Par défaut </t>
        </r>
        <r>
          <rPr>
            <b/>
            <sz val="8"/>
            <rFont val="Tahoma"/>
            <family val="2"/>
          </rPr>
          <t>0,75 pour chauffage ET production d'ECS.</t>
        </r>
        <r>
          <rPr>
            <sz val="8"/>
            <rFont val="Tahoma"/>
            <family val="0"/>
          </rPr>
          <t xml:space="preserve">
</t>
        </r>
      </text>
    </comment>
    <comment ref="V51" authorId="0">
      <text>
        <r>
          <rPr>
            <sz val="8"/>
            <rFont val="Tahoma"/>
            <family val="0"/>
          </rPr>
          <t xml:space="preserve">Indiquer le rendement de l'installation. Par défaut </t>
        </r>
        <r>
          <rPr>
            <b/>
            <sz val="8"/>
            <rFont val="Tahoma"/>
            <family val="2"/>
          </rPr>
          <t>0,75 pour chauffage ET production d'ECS.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sz val="8"/>
            <rFont val="Tahoma"/>
            <family val="0"/>
          </rPr>
          <t xml:space="preserve">Indiquer le DJU de la station météo de référence
Par défaut: </t>
        </r>
        <r>
          <rPr>
            <b/>
            <sz val="8"/>
            <rFont val="Tahoma"/>
            <family val="2"/>
          </rPr>
          <t>2400</t>
        </r>
      </text>
    </comment>
    <comment ref="D13" authorId="0">
      <text>
        <r>
          <rPr>
            <sz val="8"/>
            <rFont val="Tahoma"/>
            <family val="0"/>
          </rPr>
          <t xml:space="preserve">Indiquer l'altitude du lieu ou se trouve le batiment
Par défaut </t>
        </r>
        <r>
          <rPr>
            <b/>
            <sz val="8"/>
            <rFont val="Tahoma"/>
            <family val="2"/>
          </rPr>
          <t>100 mètres</t>
        </r>
      </text>
    </comment>
    <comment ref="D14" authorId="0">
      <text>
        <r>
          <rPr>
            <sz val="8"/>
            <rFont val="Tahoma"/>
            <family val="0"/>
          </rPr>
          <t xml:space="preserve">Indiquer la distance de l'océan si il est à - de 50 kms
</t>
        </r>
      </text>
    </comment>
    <comment ref="L12" authorId="0">
      <text>
        <r>
          <rPr>
            <sz val="8"/>
            <rFont val="Tahoma"/>
            <family val="0"/>
          </rPr>
          <t xml:space="preserve">Indiquer la température extérieure de référence en tenant compte des éléments de corrections: Altitudes, distance à la mer etc...
</t>
        </r>
      </text>
    </comment>
    <comment ref="L13" authorId="0">
      <text>
        <r>
          <rPr>
            <sz val="8"/>
            <rFont val="Tahoma"/>
            <family val="0"/>
          </rPr>
          <t xml:space="preserve">Indiquer la consigne de température EFFECTIVE du batiment.
</t>
        </r>
      </text>
    </comment>
    <comment ref="L14" authorId="0">
      <text>
        <r>
          <rPr>
            <sz val="8"/>
            <rFont val="Tahoma"/>
            <family val="0"/>
          </rPr>
          <t>Indiquer le nombre de personne composant la famille: Parents + enfants</t>
        </r>
      </text>
    </comment>
  </commentList>
</comments>
</file>

<file path=xl/sharedStrings.xml><?xml version="1.0" encoding="utf-8"?>
<sst xmlns="http://schemas.openxmlformats.org/spreadsheetml/2006/main" count="264" uniqueCount="138">
  <si>
    <r>
      <t>Consommation annuelle de bois en m</t>
    </r>
    <r>
      <rPr>
        <sz val="10"/>
        <rFont val="Arial"/>
        <family val="0"/>
      </rPr>
      <t>³ (stère).</t>
    </r>
  </si>
  <si>
    <t>Stères</t>
  </si>
  <si>
    <t>Autres postes de consommation d'énergie</t>
  </si>
  <si>
    <t>Fuel</t>
  </si>
  <si>
    <t>Gaz nat</t>
  </si>
  <si>
    <t>Eledctricité</t>
  </si>
  <si>
    <t>Station météo</t>
  </si>
  <si>
    <t>01 Amberieu</t>
  </si>
  <si>
    <t>02 Eparcy</t>
  </si>
  <si>
    <t>03 Vichy</t>
  </si>
  <si>
    <t>04 Allos</t>
  </si>
  <si>
    <t>04 Saint Auban Sur Durance</t>
  </si>
  <si>
    <t>04 Saint André Les Alpes</t>
  </si>
  <si>
    <t>02 Saint Quentin</t>
  </si>
  <si>
    <t>Agnières En Devoluy</t>
  </si>
  <si>
    <t>FOD</t>
  </si>
  <si>
    <t>Gaz naturel</t>
  </si>
  <si>
    <t>Propane</t>
  </si>
  <si>
    <t>Geothermie</t>
  </si>
  <si>
    <t>Air eau</t>
  </si>
  <si>
    <t>Rendement</t>
  </si>
  <si>
    <t>Electricité par effet joule</t>
  </si>
  <si>
    <t>L</t>
  </si>
  <si>
    <t>kwh</t>
  </si>
  <si>
    <t>%</t>
  </si>
  <si>
    <t>Adultes</t>
  </si>
  <si>
    <t>Enfants</t>
  </si>
  <si>
    <t>Consommation journalière</t>
  </si>
  <si>
    <t>Kwh</t>
  </si>
  <si>
    <t>litres</t>
  </si>
  <si>
    <t>°C</t>
  </si>
  <si>
    <t>€/kwh</t>
  </si>
  <si>
    <t>€/kg</t>
  </si>
  <si>
    <t>€/litre</t>
  </si>
  <si>
    <t>€</t>
  </si>
  <si>
    <t>jours</t>
  </si>
  <si>
    <t>Energie</t>
  </si>
  <si>
    <t>FUEL</t>
  </si>
  <si>
    <t>GAZ NAT</t>
  </si>
  <si>
    <t>PROPANE</t>
  </si>
  <si>
    <t>Code postal</t>
  </si>
  <si>
    <t>DJU</t>
  </si>
  <si>
    <t>Temp intérieure</t>
  </si>
  <si>
    <t>Adresse</t>
  </si>
  <si>
    <t>Ville</t>
  </si>
  <si>
    <t>Présentation du projet:</t>
  </si>
  <si>
    <t>HSP</t>
  </si>
  <si>
    <t>NIVEAU 1</t>
  </si>
  <si>
    <t>NIVEAU 2</t>
  </si>
  <si>
    <t>G =</t>
  </si>
  <si>
    <t>Temp extérieure</t>
  </si>
  <si>
    <t>Performance</t>
  </si>
  <si>
    <t>Incidence production ECS conso brute réelle annuelle</t>
  </si>
  <si>
    <t>N-1</t>
  </si>
  <si>
    <t>N-2</t>
  </si>
  <si>
    <t>Moyenne</t>
  </si>
  <si>
    <t>ECS</t>
  </si>
  <si>
    <t>Cuisson</t>
  </si>
  <si>
    <t>Consommation nécessaire au chauffage</t>
  </si>
  <si>
    <t>kgs</t>
  </si>
  <si>
    <t>Energie réellement utilisée par les émetteurs chauffants.</t>
  </si>
  <si>
    <t>Consommation brute</t>
  </si>
  <si>
    <t>Kwh / U</t>
  </si>
  <si>
    <t>Kwh efficaces</t>
  </si>
  <si>
    <t>Variation entre les consommations réelles et une construction équivalentes RT 2000</t>
  </si>
  <si>
    <t>ACTUEL</t>
  </si>
  <si>
    <t>NEUF</t>
  </si>
  <si>
    <t>Coeff</t>
  </si>
  <si>
    <t>Facturation</t>
  </si>
  <si>
    <t>Nom :</t>
  </si>
  <si>
    <t>Déperditions actuelles</t>
  </si>
  <si>
    <t>Puissance à installer</t>
  </si>
  <si>
    <t>Moy annuelle</t>
  </si>
  <si>
    <r>
      <t xml:space="preserve">G </t>
    </r>
    <r>
      <rPr>
        <b/>
        <sz val="10"/>
        <rFont val="Arial"/>
        <family val="2"/>
      </rPr>
      <t>actuel</t>
    </r>
  </si>
  <si>
    <t>kw</t>
  </si>
  <si>
    <t>Incidence CHEMINEE ou INSERT</t>
  </si>
  <si>
    <t xml:space="preserve">Nombre de stères </t>
  </si>
  <si>
    <t>st/an</t>
  </si>
  <si>
    <t>COMPARAISON ET DIMENSIONNEMENT DES BESOINS THERMIQUES EN RÉNOVATION</t>
  </si>
  <si>
    <t>RÉSULTATS</t>
  </si>
  <si>
    <t>Estimation  et  bilan  comparatif des énergies en production  ECS</t>
  </si>
  <si>
    <t>Surface</t>
  </si>
  <si>
    <t>Estimation et bilan comparatif des énergies en chauffage</t>
  </si>
  <si>
    <t>Volume</t>
  </si>
  <si>
    <t>Déperditions</t>
  </si>
  <si>
    <t>m³</t>
  </si>
  <si>
    <t>Surpuissance</t>
  </si>
  <si>
    <t>Puissance installée NIVEAU 1</t>
  </si>
  <si>
    <t>Puissance installée NIVEAU 2</t>
  </si>
  <si>
    <t>Puissance TOTALE à installer</t>
  </si>
  <si>
    <t>Estimation de consommation totale annuelle</t>
  </si>
  <si>
    <t>m²</t>
  </si>
  <si>
    <t>Coût annuel</t>
  </si>
  <si>
    <r>
      <t>Conso annuelle</t>
    </r>
    <r>
      <rPr>
        <sz val="10"/>
        <rFont val="Arial"/>
        <family val="0"/>
      </rPr>
      <t xml:space="preserve"> niveau 2 en kwh</t>
    </r>
  </si>
  <si>
    <r>
      <t>Conso annuelle</t>
    </r>
    <r>
      <rPr>
        <sz val="10"/>
        <rFont val="Arial"/>
        <family val="0"/>
      </rPr>
      <t xml:space="preserve"> niveau 1 en kwh</t>
    </r>
  </si>
  <si>
    <t>Coût moyen /m²</t>
  </si>
  <si>
    <t>en €uros</t>
  </si>
  <si>
    <t>€ /m²</t>
  </si>
  <si>
    <t>Comparatif des coûts suivant les énergies</t>
  </si>
  <si>
    <t>Quantité annuelle consommée</t>
  </si>
  <si>
    <t>Composition de la famille</t>
  </si>
  <si>
    <t>Températures des réseaux d'eau</t>
  </si>
  <si>
    <t>Température eau froide</t>
  </si>
  <si>
    <t>Température eau chaude</t>
  </si>
  <si>
    <t>Durée d'utilisation annuelle</t>
  </si>
  <si>
    <t>Utilisation de l'eau chaude pendant</t>
  </si>
  <si>
    <t>/ an</t>
  </si>
  <si>
    <t>Estimation de conso annuelle</t>
  </si>
  <si>
    <t>CAPTEURS SOLAIRES</t>
  </si>
  <si>
    <t>Economie</t>
  </si>
  <si>
    <t>Reste à payer</t>
  </si>
  <si>
    <t>Prénom</t>
  </si>
  <si>
    <t>Localisation du chantier</t>
  </si>
  <si>
    <t>Conditions climatiques et températures de base</t>
  </si>
  <si>
    <t>Altitude</t>
  </si>
  <si>
    <t>Distance de l'océan</t>
  </si>
  <si>
    <t>Température extérieure de base</t>
  </si>
  <si>
    <t>Température intérieure de consigne</t>
  </si>
  <si>
    <t>Description du batiment</t>
  </si>
  <si>
    <t>Volume 1</t>
  </si>
  <si>
    <t>Volume 2</t>
  </si>
  <si>
    <t>Volume 3</t>
  </si>
  <si>
    <t>Volume 4</t>
  </si>
  <si>
    <t>Total</t>
  </si>
  <si>
    <t>m</t>
  </si>
  <si>
    <t>Equivalent construction neuve</t>
  </si>
  <si>
    <t>km</t>
  </si>
  <si>
    <t>Composition familiale</t>
  </si>
  <si>
    <t>personnes</t>
  </si>
  <si>
    <t>Puissance installée</t>
  </si>
  <si>
    <t>Consommation annuelle</t>
  </si>
  <si>
    <t>ELECTRICITE</t>
  </si>
  <si>
    <t>Litres</t>
  </si>
  <si>
    <t>Kgs</t>
  </si>
  <si>
    <t>Année</t>
  </si>
  <si>
    <r>
      <t xml:space="preserve">Installation actuelle de chauffage </t>
    </r>
    <r>
      <rPr>
        <sz val="12"/>
        <rFont val="Arial"/>
        <family val="2"/>
      </rPr>
      <t>(paramètre vérifiés)</t>
    </r>
  </si>
  <si>
    <t>Consommations actuelles</t>
  </si>
  <si>
    <t>Chauffage par cheminée ou insert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</si>
</sst>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</numFmts>
  <fonts count="32">
    <font>
      <sz val="10"/>
      <name val="Arial"/>
      <family val="0"/>
    </font>
    <font>
      <sz val="8"/>
      <name val="Arial"/>
      <family val="0"/>
    </font>
    <font>
      <sz val="2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sz val="8"/>
      <name val="Tahoma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sz val="18"/>
      <name val="Arial"/>
      <family val="0"/>
    </font>
    <font>
      <sz val="24"/>
      <name val="Arial"/>
      <family val="0"/>
    </font>
    <font>
      <sz val="24"/>
      <color indexed="12"/>
      <name val="Arial"/>
      <family val="0"/>
    </font>
    <font>
      <sz val="10"/>
      <color indexed="12"/>
      <name val="Arial"/>
      <family val="0"/>
    </font>
    <font>
      <sz val="18"/>
      <color indexed="12"/>
      <name val="Arial"/>
      <family val="0"/>
    </font>
    <font>
      <b/>
      <sz val="18"/>
      <color indexed="12"/>
      <name val="Arial"/>
      <family val="2"/>
    </font>
    <font>
      <sz val="14"/>
      <color indexed="12"/>
      <name val="Arial"/>
      <family val="0"/>
    </font>
    <font>
      <b/>
      <sz val="9"/>
      <color indexed="52"/>
      <name val="Arial"/>
      <family val="2"/>
    </font>
    <font>
      <sz val="14"/>
      <color indexed="52"/>
      <name val="Arial"/>
      <family val="2"/>
    </font>
    <font>
      <b/>
      <sz val="12"/>
      <color indexed="52"/>
      <name val="Arial"/>
      <family val="2"/>
    </font>
    <font>
      <b/>
      <sz val="18"/>
      <color indexed="51"/>
      <name val="Arial"/>
      <family val="2"/>
    </font>
    <font>
      <b/>
      <sz val="14"/>
      <color indexed="12"/>
      <name val="Arial"/>
      <family val="2"/>
    </font>
    <font>
      <sz val="10"/>
      <color indexed="57"/>
      <name val="Arial"/>
      <family val="0"/>
    </font>
    <font>
      <sz val="14"/>
      <color indexed="57"/>
      <name val="Arial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thin"/>
      <bottom style="medium"/>
    </border>
    <border>
      <left style="medium"/>
      <right style="double">
        <color indexed="10"/>
      </right>
      <top>
        <color indexed="63"/>
      </top>
      <bottom style="thin"/>
    </border>
    <border>
      <left style="medium"/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medium"/>
      <bottom style="medium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5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0"/>
      </right>
      <top style="medium"/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medium"/>
      <top style="double">
        <color indexed="10"/>
      </top>
      <bottom style="double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53"/>
      </left>
      <right>
        <color indexed="63"/>
      </right>
      <top style="medium"/>
      <bottom style="thin">
        <color indexed="53"/>
      </bottom>
    </border>
    <border>
      <left>
        <color indexed="63"/>
      </left>
      <right>
        <color indexed="63"/>
      </right>
      <top style="medium"/>
      <bottom style="thin">
        <color indexed="53"/>
      </bottom>
    </border>
    <border>
      <left>
        <color indexed="63"/>
      </left>
      <right style="thin">
        <color indexed="53"/>
      </right>
      <top style="medium"/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/>
      <top style="double">
        <color indexed="10"/>
      </top>
      <bottom style="thin"/>
    </border>
    <border>
      <left style="double">
        <color indexed="10"/>
      </left>
      <right style="thin"/>
      <top style="medium"/>
      <bottom style="thin"/>
    </border>
    <border>
      <left style="thin"/>
      <right style="double">
        <color indexed="10"/>
      </right>
      <top style="medium"/>
      <bottom style="thin"/>
    </border>
    <border>
      <left style="thin"/>
      <right style="thin"/>
      <top style="medium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0"/>
      </right>
      <top style="medium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>
        <color indexed="10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53"/>
      </left>
      <right>
        <color indexed="63"/>
      </right>
      <top style="medium"/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double">
        <color indexed="10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>
        <color indexed="53"/>
      </right>
      <top style="thin"/>
      <bottom style="thin"/>
    </border>
    <border>
      <left>
        <color indexed="63"/>
      </left>
      <right style="double">
        <color indexed="53"/>
      </right>
      <top style="thin"/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2" fontId="0" fillId="0" borderId="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0" fillId="0" borderId="2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4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1" fontId="8" fillId="4" borderId="23" xfId="0" applyNumberFormat="1" applyFont="1" applyFill="1" applyBorder="1" applyAlignment="1" applyProtection="1">
      <alignment horizontal="center" vertical="center"/>
      <protection locked="0"/>
    </xf>
    <xf numFmtId="1" fontId="8" fillId="4" borderId="24" xfId="0" applyNumberFormat="1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/>
      <protection/>
    </xf>
    <xf numFmtId="2" fontId="0" fillId="0" borderId="33" xfId="0" applyNumberForma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" fontId="15" fillId="0" borderId="0" xfId="0" applyNumberFormat="1" applyFont="1" applyBorder="1" applyAlignment="1" applyProtection="1">
      <alignment horizontal="right" vertical="center"/>
      <protection/>
    </xf>
    <xf numFmtId="2" fontId="15" fillId="0" borderId="0" xfId="0" applyNumberFormat="1" applyFont="1" applyBorder="1" applyAlignment="1" applyProtection="1">
      <alignment horizontal="center" vertical="center"/>
      <protection/>
    </xf>
    <xf numFmtId="1" fontId="15" fillId="0" borderId="0" xfId="0" applyNumberFormat="1" applyFont="1" applyBorder="1" applyAlignment="1" applyProtection="1">
      <alignment/>
      <protection/>
    </xf>
    <xf numFmtId="2" fontId="0" fillId="5" borderId="34" xfId="0" applyNumberFormat="1" applyFill="1" applyBorder="1" applyAlignment="1" applyProtection="1">
      <alignment horizontal="center" vertical="center"/>
      <protection/>
    </xf>
    <xf numFmtId="2" fontId="0" fillId="5" borderId="9" xfId="0" applyNumberFormat="1" applyFill="1" applyBorder="1" applyAlignment="1" applyProtection="1">
      <alignment horizontal="center" vertical="center"/>
      <protection/>
    </xf>
    <xf numFmtId="2" fontId="0" fillId="5" borderId="35" xfId="0" applyNumberForma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37" xfId="0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20" fillId="0" borderId="9" xfId="0" applyFont="1" applyFill="1" applyBorder="1" applyAlignment="1" applyProtection="1">
      <alignment horizontal="center" vertical="center"/>
      <protection/>
    </xf>
    <xf numFmtId="1" fontId="20" fillId="0" borderId="38" xfId="0" applyNumberFormat="1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Border="1" applyAlignment="1" applyProtection="1">
      <alignment horizontal="right" vertical="center"/>
      <protection/>
    </xf>
    <xf numFmtId="2" fontId="21" fillId="0" borderId="40" xfId="0" applyNumberFormat="1" applyFont="1" applyBorder="1" applyAlignment="1" applyProtection="1">
      <alignment horizontal="left" vertical="center"/>
      <protection/>
    </xf>
    <xf numFmtId="2" fontId="21" fillId="0" borderId="9" xfId="0" applyNumberFormat="1" applyFont="1" applyBorder="1" applyAlignment="1" applyProtection="1">
      <alignment horizontal="left" vertical="center"/>
      <protection/>
    </xf>
    <xf numFmtId="1" fontId="20" fillId="0" borderId="39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 applyProtection="1">
      <alignment horizontal="right" vertical="center" wrapText="1"/>
      <protection locked="0"/>
    </xf>
    <xf numFmtId="0" fontId="11" fillId="6" borderId="41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0" xfId="0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0" fillId="0" borderId="48" xfId="0" applyBorder="1" applyAlignment="1">
      <alignment/>
    </xf>
    <xf numFmtId="0" fontId="8" fillId="7" borderId="37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left" vertical="center"/>
    </xf>
    <xf numFmtId="0" fontId="0" fillId="0" borderId="3" xfId="0" applyFill="1" applyBorder="1" applyAlignment="1">
      <alignment/>
    </xf>
    <xf numFmtId="0" fontId="26" fillId="0" borderId="38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right" vertical="center"/>
    </xf>
    <xf numFmtId="0" fontId="13" fillId="0" borderId="51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30" fillId="0" borderId="53" xfId="0" applyFont="1" applyFill="1" applyBorder="1" applyAlignment="1">
      <alignment horizontal="right" vertical="center"/>
    </xf>
    <xf numFmtId="0" fontId="29" fillId="0" borderId="54" xfId="0" applyFont="1" applyFill="1" applyBorder="1" applyAlignment="1">
      <alignment horizontal="left" vertical="center"/>
    </xf>
    <xf numFmtId="0" fontId="30" fillId="0" borderId="55" xfId="0" applyFont="1" applyFill="1" applyBorder="1" applyAlignment="1">
      <alignment horizontal="left" vertical="center"/>
    </xf>
    <xf numFmtId="0" fontId="29" fillId="0" borderId="55" xfId="0" applyFont="1" applyFill="1" applyBorder="1" applyAlignment="1">
      <alignment horizontal="left" vertical="center"/>
    </xf>
    <xf numFmtId="0" fontId="30" fillId="0" borderId="56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57" xfId="0" applyFont="1" applyFill="1" applyBorder="1" applyAlignment="1">
      <alignment horizontal="left" vertical="center"/>
    </xf>
    <xf numFmtId="0" fontId="29" fillId="0" borderId="58" xfId="0" applyFont="1" applyFill="1" applyBorder="1" applyAlignment="1">
      <alignment/>
    </xf>
    <xf numFmtId="0" fontId="29" fillId="0" borderId="55" xfId="0" applyFont="1" applyFill="1" applyBorder="1" applyAlignment="1">
      <alignment/>
    </xf>
    <xf numFmtId="0" fontId="29" fillId="0" borderId="48" xfId="0" applyFont="1" applyFill="1" applyBorder="1" applyAlignment="1">
      <alignment/>
    </xf>
    <xf numFmtId="1" fontId="0" fillId="0" borderId="3" xfId="0" applyNumberFormat="1" applyBorder="1" applyAlignment="1">
      <alignment horizontal="center" vertical="center"/>
    </xf>
    <xf numFmtId="0" fontId="29" fillId="0" borderId="59" xfId="0" applyFont="1" applyFill="1" applyBorder="1" applyAlignment="1">
      <alignment/>
    </xf>
    <xf numFmtId="0" fontId="0" fillId="0" borderId="59" xfId="0" applyBorder="1" applyAlignment="1">
      <alignment horizontal="center" vertical="center"/>
    </xf>
    <xf numFmtId="0" fontId="11" fillId="8" borderId="6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 applyProtection="1">
      <alignment horizontal="right" vertical="center" wrapText="1"/>
      <protection locked="0"/>
    </xf>
    <xf numFmtId="0" fontId="11" fillId="6" borderId="60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63" xfId="0" applyFont="1" applyFill="1" applyBorder="1" applyAlignment="1" applyProtection="1">
      <alignment horizontal="left" vertical="center" wrapText="1"/>
      <protection/>
    </xf>
    <xf numFmtId="1" fontId="26" fillId="0" borderId="64" xfId="0" applyNumberFormat="1" applyFont="1" applyFill="1" applyBorder="1" applyAlignment="1" applyProtection="1">
      <alignment horizontal="right" vertical="center"/>
      <protection/>
    </xf>
    <xf numFmtId="0" fontId="26" fillId="0" borderId="65" xfId="0" applyFont="1" applyFill="1" applyBorder="1" applyAlignment="1" applyProtection="1">
      <alignment horizontal="left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center" vertical="center"/>
      <protection/>
    </xf>
    <xf numFmtId="172" fontId="26" fillId="0" borderId="68" xfId="0" applyNumberFormat="1" applyFont="1" applyBorder="1" applyAlignment="1" applyProtection="1">
      <alignment horizontal="left" vertical="center"/>
      <protection/>
    </xf>
    <xf numFmtId="172" fontId="26" fillId="0" borderId="9" xfId="0" applyNumberFormat="1" applyFont="1" applyBorder="1" applyAlignment="1" applyProtection="1">
      <alignment horizontal="left" vertical="center"/>
      <protection/>
    </xf>
    <xf numFmtId="1" fontId="4" fillId="0" borderId="39" xfId="0" applyNumberFormat="1" applyFont="1" applyBorder="1" applyAlignment="1" applyProtection="1">
      <alignment horizontal="right" vertical="center"/>
      <protection/>
    </xf>
    <xf numFmtId="2" fontId="4" fillId="0" borderId="40" xfId="0" applyNumberFormat="1" applyFont="1" applyBorder="1" applyAlignment="1" applyProtection="1">
      <alignment horizontal="left" vertical="center"/>
      <protection/>
    </xf>
    <xf numFmtId="1" fontId="4" fillId="0" borderId="2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172" fontId="9" fillId="0" borderId="58" xfId="0" applyNumberFormat="1" applyFont="1" applyFill="1" applyBorder="1" applyAlignment="1" applyProtection="1">
      <alignment horizontal="right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172" fontId="30" fillId="0" borderId="69" xfId="0" applyNumberFormat="1" applyFont="1" applyFill="1" applyBorder="1" applyAlignment="1" applyProtection="1">
      <alignment horizontal="right" vertical="center"/>
      <protection locked="0"/>
    </xf>
    <xf numFmtId="172" fontId="30" fillId="0" borderId="0" xfId="0" applyNumberFormat="1" applyFont="1" applyFill="1" applyBorder="1" applyAlignment="1" applyProtection="1">
      <alignment horizontal="right" vertical="center"/>
      <protection locked="0"/>
    </xf>
    <xf numFmtId="172" fontId="30" fillId="0" borderId="58" xfId="0" applyNumberFormat="1" applyFont="1" applyFill="1" applyBorder="1" applyAlignment="1" applyProtection="1">
      <alignment horizontal="right" vertical="center"/>
      <protection locked="0"/>
    </xf>
    <xf numFmtId="0" fontId="30" fillId="0" borderId="59" xfId="0" applyFont="1" applyFill="1" applyBorder="1" applyAlignment="1" applyProtection="1">
      <alignment horizontal="center" vertical="center"/>
      <protection locked="0"/>
    </xf>
    <xf numFmtId="0" fontId="30" fillId="0" borderId="58" xfId="0" applyFont="1" applyFill="1" applyBorder="1" applyAlignment="1" applyProtection="1">
      <alignment horizontal="center" vertical="center"/>
      <protection locked="0"/>
    </xf>
    <xf numFmtId="0" fontId="30" fillId="0" borderId="70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172" fontId="0" fillId="0" borderId="0" xfId="0" applyNumberFormat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20" fillId="0" borderId="37" xfId="0" applyFont="1" applyFill="1" applyBorder="1" applyAlignment="1" applyProtection="1">
      <alignment horizontal="right" vertical="center" wrapText="1"/>
      <protection/>
    </xf>
    <xf numFmtId="0" fontId="20" fillId="0" borderId="7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left" vertical="center"/>
      <protection/>
    </xf>
    <xf numFmtId="0" fontId="20" fillId="0" borderId="72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1" fontId="25" fillId="0" borderId="73" xfId="0" applyNumberFormat="1" applyFont="1" applyBorder="1" applyAlignment="1" applyProtection="1">
      <alignment horizontal="center" vertical="center"/>
      <protection/>
    </xf>
    <xf numFmtId="0" fontId="25" fillId="0" borderId="74" xfId="0" applyFont="1" applyBorder="1" applyAlignment="1" applyProtection="1">
      <alignment horizontal="center" vertical="center"/>
      <protection/>
    </xf>
    <xf numFmtId="0" fontId="20" fillId="0" borderId="75" xfId="0" applyFont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1" fontId="25" fillId="0" borderId="76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0" fillId="0" borderId="77" xfId="0" applyFont="1" applyBorder="1" applyAlignment="1" applyProtection="1">
      <alignment horizontal="center" vertical="center"/>
      <protection/>
    </xf>
    <xf numFmtId="0" fontId="0" fillId="0" borderId="76" xfId="0" applyFill="1" applyBorder="1" applyAlignment="1" applyProtection="1">
      <alignment horizontal="center" vertical="center"/>
      <protection/>
    </xf>
    <xf numFmtId="1" fontId="25" fillId="0" borderId="78" xfId="0" applyNumberFormat="1" applyFont="1" applyBorder="1" applyAlignment="1" applyProtection="1">
      <alignment horizontal="center" vertical="center"/>
      <protection/>
    </xf>
    <xf numFmtId="0" fontId="25" fillId="0" borderId="79" xfId="0" applyFont="1" applyBorder="1" applyAlignment="1" applyProtection="1">
      <alignment horizontal="center" vertical="center"/>
      <protection/>
    </xf>
    <xf numFmtId="1" fontId="25" fillId="9" borderId="80" xfId="0" applyNumberFormat="1" applyFont="1" applyFill="1" applyBorder="1" applyAlignment="1" applyProtection="1">
      <alignment horizontal="center" vertical="center"/>
      <protection/>
    </xf>
    <xf numFmtId="0" fontId="25" fillId="9" borderId="79" xfId="0" applyFont="1" applyFill="1" applyBorder="1" applyAlignment="1" applyProtection="1">
      <alignment horizontal="center" vertical="center"/>
      <protection/>
    </xf>
    <xf numFmtId="0" fontId="20" fillId="9" borderId="81" xfId="0" applyFont="1" applyFill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/>
      <protection/>
    </xf>
    <xf numFmtId="1" fontId="25" fillId="9" borderId="76" xfId="0" applyNumberFormat="1" applyFont="1" applyFill="1" applyBorder="1" applyAlignment="1" applyProtection="1">
      <alignment horizontal="center" vertical="center"/>
      <protection/>
    </xf>
    <xf numFmtId="0" fontId="25" fillId="9" borderId="0" xfId="0" applyFont="1" applyFill="1" applyBorder="1" applyAlignment="1" applyProtection="1">
      <alignment horizontal="center" vertical="center"/>
      <protection/>
    </xf>
    <xf numFmtId="0" fontId="20" fillId="9" borderId="0" xfId="0" applyFont="1" applyFill="1" applyBorder="1" applyAlignment="1" applyProtection="1">
      <alignment horizontal="center" vertical="center"/>
      <protection/>
    </xf>
    <xf numFmtId="0" fontId="4" fillId="0" borderId="82" xfId="0" applyFont="1" applyFill="1" applyBorder="1" applyAlignment="1" applyProtection="1">
      <alignment horizontal="center" vertical="center"/>
      <protection/>
    </xf>
    <xf numFmtId="1" fontId="25" fillId="0" borderId="80" xfId="0" applyNumberFormat="1" applyFont="1" applyBorder="1" applyAlignment="1" applyProtection="1">
      <alignment horizontal="center" vertical="center"/>
      <protection/>
    </xf>
    <xf numFmtId="0" fontId="20" fillId="0" borderId="79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  <xf numFmtId="0" fontId="13" fillId="0" borderId="53" xfId="0" applyFont="1" applyFill="1" applyBorder="1" applyAlignment="1" applyProtection="1">
      <alignment horizontal="right" vertical="center"/>
      <protection locked="0"/>
    </xf>
    <xf numFmtId="2" fontId="4" fillId="0" borderId="83" xfId="0" applyNumberFormat="1" applyFont="1" applyFill="1" applyBorder="1" applyAlignment="1" applyProtection="1">
      <alignment horizontal="center" vertical="center"/>
      <protection/>
    </xf>
    <xf numFmtId="0" fontId="0" fillId="0" borderId="84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/>
      <protection/>
    </xf>
    <xf numFmtId="0" fontId="0" fillId="0" borderId="85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172" fontId="30" fillId="0" borderId="86" xfId="0" applyNumberFormat="1" applyFont="1" applyFill="1" applyBorder="1" applyAlignment="1" applyProtection="1">
      <alignment horizontal="right" vertical="center"/>
      <protection locked="0"/>
    </xf>
    <xf numFmtId="0" fontId="30" fillId="0" borderId="87" xfId="0" applyFont="1" applyFill="1" applyBorder="1" applyAlignment="1" applyProtection="1">
      <alignment horizontal="right" vertical="center"/>
      <protection locked="0"/>
    </xf>
    <xf numFmtId="0" fontId="30" fillId="0" borderId="88" xfId="0" applyFont="1" applyFill="1" applyBorder="1" applyAlignment="1" applyProtection="1">
      <alignment horizontal="right" vertical="center"/>
      <protection locked="0"/>
    </xf>
    <xf numFmtId="0" fontId="13" fillId="0" borderId="53" xfId="0" applyFont="1" applyFill="1" applyBorder="1" applyAlignment="1" applyProtection="1">
      <alignment horizontal="center" vertical="center" wrapText="1"/>
      <protection locked="0"/>
    </xf>
    <xf numFmtId="0" fontId="13" fillId="0" borderId="55" xfId="0" applyFont="1" applyFill="1" applyBorder="1" applyAlignment="1" applyProtection="1">
      <alignment horizontal="center" vertical="center" wrapText="1"/>
      <protection locked="0"/>
    </xf>
    <xf numFmtId="0" fontId="26" fillId="0" borderId="42" xfId="0" applyFont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2" fontId="4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89" xfId="0" applyFill="1" applyBorder="1" applyAlignment="1" applyProtection="1">
      <alignment horizontal="center" vertical="center"/>
      <protection/>
    </xf>
    <xf numFmtId="2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1" fontId="6" fillId="0" borderId="27" xfId="0" applyNumberFormat="1" applyFont="1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60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91" xfId="0" applyBorder="1" applyAlignment="1" applyProtection="1">
      <alignment wrapText="1"/>
      <protection/>
    </xf>
    <xf numFmtId="0" fontId="0" fillId="0" borderId="92" xfId="0" applyBorder="1" applyAlignment="1" applyProtection="1">
      <alignment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93" xfId="0" applyBorder="1" applyAlignment="1" applyProtection="1">
      <alignment horizontal="center" vertical="center" wrapText="1"/>
      <protection/>
    </xf>
    <xf numFmtId="0" fontId="13" fillId="0" borderId="94" xfId="0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95" xfId="0" applyFont="1" applyBorder="1" applyAlignment="1" applyProtection="1">
      <alignment horizontal="right" vertical="center"/>
      <protection/>
    </xf>
    <xf numFmtId="0" fontId="26" fillId="0" borderId="42" xfId="0" applyFont="1" applyBorder="1" applyAlignment="1" applyProtection="1">
      <alignment horizontal="right" vertical="center"/>
      <protection/>
    </xf>
    <xf numFmtId="2" fontId="0" fillId="0" borderId="3" xfId="0" applyNumberFormat="1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9" xfId="0" applyBorder="1" applyAlignment="1" applyProtection="1">
      <alignment horizont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96" xfId="0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97" xfId="0" applyFont="1" applyBorder="1" applyAlignment="1" applyProtection="1">
      <alignment horizontal="center" vertical="center"/>
      <protection/>
    </xf>
    <xf numFmtId="0" fontId="4" fillId="10" borderId="98" xfId="0" applyFont="1" applyFill="1" applyBorder="1" applyAlignment="1" applyProtection="1">
      <alignment horizontal="center" vertical="center" wrapText="1"/>
      <protection/>
    </xf>
    <xf numFmtId="0" fontId="4" fillId="10" borderId="99" xfId="0" applyFont="1" applyFill="1" applyBorder="1" applyAlignment="1" applyProtection="1">
      <alignment horizontal="center" vertical="center" wrapText="1"/>
      <protection/>
    </xf>
    <xf numFmtId="0" fontId="0" fillId="0" borderId="99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2" fillId="6" borderId="98" xfId="0" applyFont="1" applyFill="1" applyBorder="1" applyAlignment="1" applyProtection="1">
      <alignment horizontal="center" vertical="center"/>
      <protection/>
    </xf>
    <xf numFmtId="0" fontId="0" fillId="6" borderId="99" xfId="0" applyFill="1" applyBorder="1" applyAlignment="1" applyProtection="1">
      <alignment/>
      <protection/>
    </xf>
    <xf numFmtId="0" fontId="0" fillId="6" borderId="67" xfId="0" applyFill="1" applyBorder="1" applyAlignment="1" applyProtection="1">
      <alignment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11" fillId="0" borderId="66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 wrapText="1"/>
      <protection/>
    </xf>
    <xf numFmtId="173" fontId="13" fillId="0" borderId="95" xfId="0" applyNumberFormat="1" applyFont="1" applyFill="1" applyBorder="1" applyAlignment="1" applyProtection="1">
      <alignment horizontal="center" vertical="center"/>
      <protection locked="0"/>
    </xf>
    <xf numFmtId="173" fontId="13" fillId="0" borderId="100" xfId="0" applyNumberFormat="1" applyFont="1" applyFill="1" applyBorder="1" applyAlignment="1" applyProtection="1">
      <alignment horizontal="center" vertical="center"/>
      <protection locked="0"/>
    </xf>
    <xf numFmtId="2" fontId="4" fillId="0" borderId="98" xfId="0" applyNumberFormat="1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center" vertical="center"/>
      <protection/>
    </xf>
    <xf numFmtId="0" fontId="26" fillId="0" borderId="99" xfId="0" applyFont="1" applyBorder="1" applyAlignment="1" applyProtection="1">
      <alignment horizontal="center" vertical="center"/>
      <protection/>
    </xf>
    <xf numFmtId="0" fontId="11" fillId="10" borderId="98" xfId="0" applyFont="1" applyFill="1" applyBorder="1" applyAlignment="1" applyProtection="1">
      <alignment horizontal="center" vertical="center"/>
      <protection/>
    </xf>
    <xf numFmtId="0" fontId="11" fillId="10" borderId="99" xfId="0" applyFont="1" applyFill="1" applyBorder="1" applyAlignment="1" applyProtection="1">
      <alignment horizontal="center" vertical="center"/>
      <protection/>
    </xf>
    <xf numFmtId="0" fontId="11" fillId="10" borderId="67" xfId="0" applyFont="1" applyFill="1" applyBorder="1" applyAlignment="1" applyProtection="1">
      <alignment horizontal="center" vertical="center"/>
      <protection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101" xfId="0" applyFont="1" applyFill="1" applyBorder="1" applyAlignment="1" applyProtection="1">
      <alignment horizontal="center" vertical="center" wrapText="1"/>
      <protection locked="0"/>
    </xf>
    <xf numFmtId="2" fontId="0" fillId="0" borderId="4" xfId="0" applyNumberForma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173" fontId="13" fillId="0" borderId="102" xfId="0" applyNumberFormat="1" applyFont="1" applyFill="1" applyBorder="1" applyAlignment="1" applyProtection="1">
      <alignment horizontal="center" vertical="center"/>
      <protection locked="0"/>
    </xf>
    <xf numFmtId="173" fontId="13" fillId="0" borderId="103" xfId="0" applyNumberFormat="1" applyFont="1" applyFill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17" fillId="0" borderId="99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7" fillId="0" borderId="99" xfId="0" applyFont="1" applyBorder="1" applyAlignment="1" applyProtection="1">
      <alignment horizontal="right" vertical="center"/>
      <protection/>
    </xf>
    <xf numFmtId="0" fontId="15" fillId="6" borderId="98" xfId="0" applyFont="1" applyFill="1" applyBorder="1" applyAlignment="1" applyProtection="1">
      <alignment horizontal="center" vertical="center"/>
      <protection/>
    </xf>
    <xf numFmtId="0" fontId="15" fillId="6" borderId="99" xfId="0" applyFont="1" applyFill="1" applyBorder="1" applyAlignment="1" applyProtection="1">
      <alignment/>
      <protection/>
    </xf>
    <xf numFmtId="0" fontId="15" fillId="6" borderId="67" xfId="0" applyFont="1" applyFill="1" applyBorder="1" applyAlignment="1" applyProtection="1">
      <alignment/>
      <protection/>
    </xf>
    <xf numFmtId="1" fontId="19" fillId="0" borderId="98" xfId="0" applyNumberFormat="1" applyFont="1" applyBorder="1" applyAlignment="1" applyProtection="1">
      <alignment horizontal="right" vertical="center"/>
      <protection/>
    </xf>
    <xf numFmtId="1" fontId="19" fillId="0" borderId="99" xfId="0" applyNumberFormat="1" applyFont="1" applyBorder="1" applyAlignment="1" applyProtection="1">
      <alignment horizontal="right" vertical="center"/>
      <protection/>
    </xf>
    <xf numFmtId="2" fontId="19" fillId="0" borderId="99" xfId="0" applyNumberFormat="1" applyFont="1" applyBorder="1" applyAlignment="1" applyProtection="1">
      <alignment horizontal="center" vertical="center"/>
      <protection/>
    </xf>
    <xf numFmtId="0" fontId="19" fillId="0" borderId="67" xfId="0" applyFont="1" applyBorder="1" applyAlignment="1" applyProtection="1">
      <alignment horizontal="center" vertical="center"/>
      <protection/>
    </xf>
    <xf numFmtId="0" fontId="20" fillId="0" borderId="5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20" fillId="0" borderId="10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05" xfId="0" applyFont="1" applyBorder="1" applyAlignment="1" applyProtection="1">
      <alignment horizontal="center" vertical="center"/>
      <protection/>
    </xf>
    <xf numFmtId="0" fontId="20" fillId="0" borderId="106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" fontId="26" fillId="0" borderId="107" xfId="0" applyNumberFormat="1" applyFont="1" applyBorder="1" applyAlignment="1" applyProtection="1">
      <alignment horizontal="center" vertical="center"/>
      <protection/>
    </xf>
    <xf numFmtId="1" fontId="26" fillId="0" borderId="1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72" fontId="26" fillId="0" borderId="2" xfId="0" applyNumberFormat="1" applyFont="1" applyBorder="1" applyAlignment="1" applyProtection="1">
      <alignment horizontal="right" vertical="center"/>
      <protection/>
    </xf>
    <xf numFmtId="172" fontId="26" fillId="0" borderId="8" xfId="0" applyNumberFormat="1" applyFont="1" applyBorder="1" applyAlignment="1" applyProtection="1">
      <alignment horizontal="right" vertical="center"/>
      <protection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 locked="0"/>
    </xf>
    <xf numFmtId="172" fontId="26" fillId="0" borderId="108" xfId="0" applyNumberFormat="1" applyFont="1" applyBorder="1" applyAlignment="1" applyProtection="1">
      <alignment horizontal="right" vertical="center"/>
      <protection/>
    </xf>
    <xf numFmtId="172" fontId="26" fillId="0" borderId="109" xfId="0" applyNumberFormat="1" applyFont="1" applyBorder="1" applyAlignment="1" applyProtection="1">
      <alignment horizontal="right" vertical="center"/>
      <protection/>
    </xf>
    <xf numFmtId="0" fontId="16" fillId="6" borderId="98" xfId="0" applyFont="1" applyFill="1" applyBorder="1" applyAlignment="1" applyProtection="1">
      <alignment horizontal="center" vertical="center"/>
      <protection/>
    </xf>
    <xf numFmtId="0" fontId="0" fillId="6" borderId="99" xfId="0" applyFill="1" applyBorder="1" applyAlignment="1" applyProtection="1">
      <alignment horizontal="center" vertical="center"/>
      <protection/>
    </xf>
    <xf numFmtId="0" fontId="0" fillId="6" borderId="67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172" fontId="9" fillId="0" borderId="59" xfId="0" applyNumberFormat="1" applyFont="1" applyFill="1" applyBorder="1" applyAlignment="1" applyProtection="1">
      <alignment horizontal="right" vertical="center"/>
      <protection locked="0"/>
    </xf>
    <xf numFmtId="0" fontId="0" fillId="0" borderId="69" xfId="0" applyBorder="1" applyAlignment="1" applyProtection="1">
      <alignment horizontal="right" vertical="center"/>
      <protection locked="0"/>
    </xf>
    <xf numFmtId="2" fontId="4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110" xfId="0" applyFill="1" applyBorder="1" applyAlignment="1" applyProtection="1">
      <alignment horizontal="center" vertical="center"/>
      <protection/>
    </xf>
    <xf numFmtId="0" fontId="0" fillId="0" borderId="108" xfId="0" applyBorder="1" applyAlignment="1" applyProtection="1">
      <alignment horizontal="center" vertical="center"/>
      <protection/>
    </xf>
    <xf numFmtId="0" fontId="0" fillId="0" borderId="109" xfId="0" applyBorder="1" applyAlignment="1" applyProtection="1">
      <alignment horizontal="center" vertical="center"/>
      <protection/>
    </xf>
    <xf numFmtId="0" fontId="0" fillId="0" borderId="109" xfId="0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/>
      <protection/>
    </xf>
    <xf numFmtId="0" fontId="13" fillId="0" borderId="62" xfId="0" applyFont="1" applyFill="1" applyBorder="1" applyAlignment="1" applyProtection="1">
      <alignment/>
      <protection locked="0"/>
    </xf>
    <xf numFmtId="0" fontId="13" fillId="0" borderId="28" xfId="0" applyFont="1" applyFill="1" applyBorder="1" applyAlignment="1" applyProtection="1">
      <alignment/>
      <protection locked="0"/>
    </xf>
    <xf numFmtId="0" fontId="13" fillId="0" borderId="53" xfId="0" applyFont="1" applyFill="1" applyBorder="1" applyAlignment="1" applyProtection="1">
      <alignment/>
      <protection locked="0"/>
    </xf>
    <xf numFmtId="0" fontId="13" fillId="0" borderId="57" xfId="0" applyFont="1" applyFill="1" applyBorder="1" applyAlignment="1" applyProtection="1">
      <alignment/>
      <protection locked="0"/>
    </xf>
    <xf numFmtId="0" fontId="0" fillId="0" borderId="107" xfId="0" applyBorder="1" applyAlignment="1" applyProtection="1">
      <alignment horizontal="center" vertical="center"/>
      <protection/>
    </xf>
    <xf numFmtId="0" fontId="0" fillId="0" borderId="111" xfId="0" applyBorder="1" applyAlignment="1" applyProtection="1">
      <alignment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07" xfId="0" applyFont="1" applyBorder="1" applyAlignment="1" applyProtection="1">
      <alignment horizontal="center" vertical="center"/>
      <protection/>
    </xf>
    <xf numFmtId="0" fontId="20" fillId="0" borderId="112" xfId="0" applyFont="1" applyBorder="1" applyAlignment="1" applyProtection="1">
      <alignment horizontal="center" vertical="center"/>
      <protection/>
    </xf>
    <xf numFmtId="1" fontId="11" fillId="0" borderId="26" xfId="0" applyNumberFormat="1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11" fillId="0" borderId="29" xfId="0" applyFont="1" applyBorder="1" applyAlignment="1" applyProtection="1">
      <alignment vertical="center" wrapText="1"/>
      <protection/>
    </xf>
    <xf numFmtId="0" fontId="11" fillId="0" borderId="41" xfId="0" applyFont="1" applyBorder="1" applyAlignment="1" applyProtection="1">
      <alignment vertical="center" wrapText="1"/>
      <protection/>
    </xf>
    <xf numFmtId="0" fontId="11" fillId="0" borderId="42" xfId="0" applyFont="1" applyBorder="1" applyAlignment="1" applyProtection="1">
      <alignment vertical="center" wrapText="1"/>
      <protection/>
    </xf>
    <xf numFmtId="0" fontId="11" fillId="0" borderId="66" xfId="0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wrapText="1"/>
      <protection/>
    </xf>
    <xf numFmtId="0" fontId="0" fillId="0" borderId="42" xfId="0" applyBorder="1" applyAlignment="1" applyProtection="1">
      <alignment wrapText="1"/>
      <protection/>
    </xf>
    <xf numFmtId="0" fontId="0" fillId="0" borderId="66" xfId="0" applyBorder="1" applyAlignment="1" applyProtection="1">
      <alignment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66" xfId="0" applyFont="1" applyBorder="1" applyAlignment="1" applyProtection="1">
      <alignment horizontal="center" vertical="center" wrapText="1"/>
      <protection/>
    </xf>
    <xf numFmtId="0" fontId="2" fillId="11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13" xfId="0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/>
      <protection/>
    </xf>
    <xf numFmtId="0" fontId="0" fillId="0" borderId="114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96" xfId="0" applyBorder="1" applyAlignment="1" applyProtection="1">
      <alignment/>
      <protection/>
    </xf>
    <xf numFmtId="0" fontId="0" fillId="0" borderId="115" xfId="0" applyBorder="1" applyAlignment="1" applyProtection="1">
      <alignment/>
      <protection/>
    </xf>
    <xf numFmtId="0" fontId="13" fillId="0" borderId="48" xfId="0" applyFont="1" applyFill="1" applyBorder="1" applyAlignment="1" applyProtection="1">
      <alignment horizontal="right" vertical="center"/>
      <protection locked="0"/>
    </xf>
    <xf numFmtId="0" fontId="0" fillId="0" borderId="48" xfId="0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16" xfId="0" applyFill="1" applyBorder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116" xfId="0" applyFill="1" applyBorder="1" applyAlignment="1" applyProtection="1">
      <alignment vertical="center"/>
      <protection/>
    </xf>
    <xf numFmtId="0" fontId="22" fillId="0" borderId="117" xfId="0" applyFont="1" applyBorder="1" applyAlignment="1" applyProtection="1">
      <alignment horizontal="center" vertical="center"/>
      <protection/>
    </xf>
    <xf numFmtId="0" fontId="22" fillId="0" borderId="109" xfId="0" applyFont="1" applyBorder="1" applyAlignment="1" applyProtection="1">
      <alignment horizontal="center" vertical="center"/>
      <protection/>
    </xf>
    <xf numFmtId="0" fontId="22" fillId="0" borderId="118" xfId="0" applyFont="1" applyBorder="1" applyAlignment="1" applyProtection="1">
      <alignment horizontal="center" vertical="center"/>
      <protection/>
    </xf>
    <xf numFmtId="0" fontId="23" fillId="0" borderId="119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4" fillId="0" borderId="120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66" xfId="0" applyFont="1" applyBorder="1" applyAlignment="1" applyProtection="1">
      <alignment horizontal="center" vertical="center"/>
      <protection/>
    </xf>
    <xf numFmtId="1" fontId="20" fillId="0" borderId="121" xfId="0" applyNumberFormat="1" applyFont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1" fontId="20" fillId="0" borderId="80" xfId="0" applyNumberFormat="1" applyFont="1" applyBorder="1" applyAlignment="1" applyProtection="1">
      <alignment horizontal="center" vertical="center"/>
      <protection/>
    </xf>
    <xf numFmtId="0" fontId="20" fillId="0" borderId="79" xfId="0" applyFont="1" applyBorder="1" applyAlignment="1" applyProtection="1">
      <alignment horizontal="center" vertical="center"/>
      <protection/>
    </xf>
    <xf numFmtId="1" fontId="20" fillId="0" borderId="78" xfId="0" applyNumberFormat="1" applyFont="1" applyBorder="1" applyAlignment="1" applyProtection="1">
      <alignment horizontal="center" vertical="center"/>
      <protection/>
    </xf>
    <xf numFmtId="0" fontId="20" fillId="0" borderId="77" xfId="0" applyFont="1" applyBorder="1" applyAlignment="1" applyProtection="1">
      <alignment horizontal="center" vertical="center"/>
      <protection/>
    </xf>
    <xf numFmtId="1" fontId="20" fillId="9" borderId="80" xfId="0" applyNumberFormat="1" applyFont="1" applyFill="1" applyBorder="1" applyAlignment="1" applyProtection="1">
      <alignment horizontal="center" vertical="center"/>
      <protection/>
    </xf>
    <xf numFmtId="0" fontId="20" fillId="9" borderId="79" xfId="0" applyFont="1" applyFill="1" applyBorder="1" applyAlignment="1" applyProtection="1">
      <alignment horizontal="center" vertical="center"/>
      <protection/>
    </xf>
    <xf numFmtId="1" fontId="20" fillId="9" borderId="122" xfId="0" applyNumberFormat="1" applyFont="1" applyFill="1" applyBorder="1" applyAlignment="1" applyProtection="1">
      <alignment horizontal="center" vertical="center"/>
      <protection/>
    </xf>
    <xf numFmtId="0" fontId="20" fillId="9" borderId="123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26" fillId="0" borderId="124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30" fillId="0" borderId="37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30" fillId="0" borderId="94" xfId="0" applyFont="1" applyBorder="1" applyAlignment="1">
      <alignment horizontal="right" vertical="center"/>
    </xf>
    <xf numFmtId="0" fontId="30" fillId="0" borderId="37" xfId="0" applyFont="1" applyBorder="1" applyAlignment="1">
      <alignment horizontal="right" vertical="center"/>
    </xf>
    <xf numFmtId="0" fontId="30" fillId="0" borderId="56" xfId="0" applyFont="1" applyBorder="1" applyAlignment="1">
      <alignment horizontal="right" vertical="center"/>
    </xf>
    <xf numFmtId="0" fontId="30" fillId="0" borderId="9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26" xfId="0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/>
    </xf>
    <xf numFmtId="0" fontId="5" fillId="9" borderId="6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8" fillId="9" borderId="3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 shrinkToFit="1"/>
    </xf>
    <xf numFmtId="0" fontId="8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7" xfId="0" applyBorder="1" applyAlignment="1">
      <alignment/>
    </xf>
    <xf numFmtId="0" fontId="0" fillId="0" borderId="94" xfId="0" applyBorder="1" applyAlignment="1">
      <alignment horizontal="left" vertical="center"/>
    </xf>
    <xf numFmtId="0" fontId="0" fillId="0" borderId="54" xfId="0" applyBorder="1" applyAlignment="1">
      <alignment/>
    </xf>
    <xf numFmtId="0" fontId="0" fillId="0" borderId="94" xfId="0" applyBorder="1" applyAlignment="1">
      <alignment/>
    </xf>
    <xf numFmtId="0" fontId="0" fillId="0" borderId="56" xfId="0" applyBorder="1" applyAlignment="1">
      <alignment/>
    </xf>
    <xf numFmtId="0" fontId="0" fillId="0" borderId="91" xfId="0" applyBorder="1" applyAlignment="1">
      <alignment/>
    </xf>
    <xf numFmtId="0" fontId="0" fillId="0" borderId="101" xfId="0" applyBorder="1" applyAlignment="1">
      <alignment/>
    </xf>
    <xf numFmtId="0" fontId="0" fillId="0" borderId="57" xfId="0" applyBorder="1" applyAlignment="1">
      <alignment/>
    </xf>
    <xf numFmtId="0" fontId="8" fillId="9" borderId="0" xfId="0" applyFont="1" applyFill="1" applyBorder="1" applyAlignment="1">
      <alignment/>
    </xf>
    <xf numFmtId="0" fontId="14" fillId="0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11" fillId="0" borderId="128" xfId="0" applyFont="1" applyFill="1" applyBorder="1" applyAlignment="1">
      <alignment horizontal="center" vertical="center"/>
    </xf>
    <xf numFmtId="0" fontId="11" fillId="0" borderId="129" xfId="0" applyFont="1" applyFill="1" applyBorder="1" applyAlignment="1">
      <alignment horizontal="center" vertical="center"/>
    </xf>
    <xf numFmtId="0" fontId="11" fillId="0" borderId="13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0" fillId="0" borderId="53" xfId="0" applyFont="1" applyFill="1" applyBorder="1" applyAlignment="1">
      <alignment horizontal="right" vertical="center"/>
    </xf>
    <xf numFmtId="0" fontId="30" fillId="0" borderId="57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26" fillId="0" borderId="131" xfId="0" applyFont="1" applyFill="1" applyBorder="1" applyAlignment="1">
      <alignment horizontal="right" vertical="center"/>
    </xf>
    <xf numFmtId="0" fontId="26" fillId="0" borderId="38" xfId="0" applyFont="1" applyFill="1" applyBorder="1" applyAlignment="1">
      <alignment horizontal="right" vertical="center"/>
    </xf>
    <xf numFmtId="0" fontId="26" fillId="0" borderId="124" xfId="0" applyFont="1" applyFill="1" applyBorder="1" applyAlignment="1">
      <alignment horizontal="right" vertical="center"/>
    </xf>
    <xf numFmtId="0" fontId="26" fillId="0" borderId="8" xfId="0" applyFont="1" applyFill="1" applyBorder="1" applyAlignment="1">
      <alignment horizontal="right" vertical="center"/>
    </xf>
    <xf numFmtId="0" fontId="26" fillId="0" borderId="132" xfId="0" applyFont="1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6" fillId="0" borderId="96" xfId="0" applyFont="1" applyFill="1" applyBorder="1" applyAlignment="1">
      <alignment horizontal="right" vertical="center"/>
    </xf>
    <xf numFmtId="0" fontId="8" fillId="4" borderId="133" xfId="0" applyFont="1" applyFill="1" applyBorder="1" applyAlignment="1" applyProtection="1">
      <alignment horizontal="center" vertical="center"/>
      <protection locked="0"/>
    </xf>
    <xf numFmtId="0" fontId="8" fillId="4" borderId="134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/>
    </xf>
    <xf numFmtId="1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6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0" xfId="0" applyAlignment="1">
      <alignment wrapText="1"/>
    </xf>
    <xf numFmtId="0" fontId="0" fillId="4" borderId="61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4" borderId="40" xfId="0" applyFont="1" applyFill="1" applyBorder="1" applyAlignment="1" applyProtection="1">
      <alignment horizontal="center" vertical="center"/>
      <protection locked="0"/>
    </xf>
    <xf numFmtId="0" fontId="8" fillId="4" borderId="39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1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17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Line 19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Line 20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Line 21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Line 22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Line 23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24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Line 25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1" name="Line 26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2" name="Line 27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3" name="Line 28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4" name="Line 31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5" name="Line 32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Line 33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7" name="Line 34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39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Line 42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0" name="Line 44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1" name="Line 45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46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3" name="Line 47"/>
        <xdr:cNvSpPr>
          <a:spLocks/>
        </xdr:cNvSpPr>
      </xdr:nvSpPr>
      <xdr:spPr>
        <a:xfrm flipH="1"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4" name="Line 50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390525</xdr:colOff>
      <xdr:row>16</xdr:row>
      <xdr:rowOff>219075</xdr:rowOff>
    </xdr:from>
    <xdr:ext cx="66675" cy="190500"/>
    <xdr:sp>
      <xdr:nvSpPr>
        <xdr:cNvPr id="25" name="TextBox 80"/>
        <xdr:cNvSpPr txBox="1">
          <a:spLocks noChangeArrowheads="1"/>
        </xdr:cNvSpPr>
      </xdr:nvSpPr>
      <xdr:spPr>
        <a:xfrm>
          <a:off x="390525" y="47148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19050</xdr:colOff>
      <xdr:row>11</xdr:row>
      <xdr:rowOff>219075</xdr:rowOff>
    </xdr:from>
    <xdr:to>
      <xdr:col>14</xdr:col>
      <xdr:colOff>266700</xdr:colOff>
      <xdr:row>11</xdr:row>
      <xdr:rowOff>219075</xdr:rowOff>
    </xdr:to>
    <xdr:sp>
      <xdr:nvSpPr>
        <xdr:cNvPr id="26" name="Line 93"/>
        <xdr:cNvSpPr>
          <a:spLocks/>
        </xdr:cNvSpPr>
      </xdr:nvSpPr>
      <xdr:spPr>
        <a:xfrm>
          <a:off x="6143625" y="32099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161925</xdr:rowOff>
    </xdr:from>
    <xdr:to>
      <xdr:col>14</xdr:col>
      <xdr:colOff>257175</xdr:colOff>
      <xdr:row>12</xdr:row>
      <xdr:rowOff>161925</xdr:rowOff>
    </xdr:to>
    <xdr:sp>
      <xdr:nvSpPr>
        <xdr:cNvPr id="27" name="Line 94"/>
        <xdr:cNvSpPr>
          <a:spLocks/>
        </xdr:cNvSpPr>
      </xdr:nvSpPr>
      <xdr:spPr>
        <a:xfrm>
          <a:off x="6134100" y="35337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27</xdr:row>
      <xdr:rowOff>123825</xdr:rowOff>
    </xdr:from>
    <xdr:to>
      <xdr:col>27</xdr:col>
      <xdr:colOff>0</xdr:colOff>
      <xdr:row>27</xdr:row>
      <xdr:rowOff>123825</xdr:rowOff>
    </xdr:to>
    <xdr:sp>
      <xdr:nvSpPr>
        <xdr:cNvPr id="28" name="Line 95"/>
        <xdr:cNvSpPr>
          <a:spLocks/>
        </xdr:cNvSpPr>
      </xdr:nvSpPr>
      <xdr:spPr>
        <a:xfrm>
          <a:off x="14392275" y="77247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247650</xdr:rowOff>
    </xdr:from>
    <xdr:to>
      <xdr:col>0</xdr:col>
      <xdr:colOff>0</xdr:colOff>
      <xdr:row>15</xdr:row>
      <xdr:rowOff>123825</xdr:rowOff>
    </xdr:to>
    <xdr:sp>
      <xdr:nvSpPr>
        <xdr:cNvPr id="1" name="Line 11"/>
        <xdr:cNvSpPr>
          <a:spLocks/>
        </xdr:cNvSpPr>
      </xdr:nvSpPr>
      <xdr:spPr>
        <a:xfrm>
          <a:off x="0" y="4914900"/>
          <a:ext cx="0" cy="200025"/>
        </a:xfrm>
        <a:prstGeom prst="line">
          <a:avLst/>
        </a:prstGeom>
        <a:noFill/>
        <a:ln w="28575" cmpd="sng">
          <a:solidFill>
            <a:srgbClr val="0000D4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228600</xdr:rowOff>
    </xdr:from>
    <xdr:to>
      <xdr:col>0</xdr:col>
      <xdr:colOff>0</xdr:colOff>
      <xdr:row>14</xdr:row>
      <xdr:rowOff>247650</xdr:rowOff>
    </xdr:to>
    <xdr:sp>
      <xdr:nvSpPr>
        <xdr:cNvPr id="2" name="Line 12"/>
        <xdr:cNvSpPr>
          <a:spLocks/>
        </xdr:cNvSpPr>
      </xdr:nvSpPr>
      <xdr:spPr>
        <a:xfrm flipV="1">
          <a:off x="0" y="2733675"/>
          <a:ext cx="0" cy="2181225"/>
        </a:xfrm>
        <a:prstGeom prst="line">
          <a:avLst/>
        </a:prstGeom>
        <a:noFill/>
        <a:ln w="28575" cmpd="sng">
          <a:solidFill>
            <a:srgbClr val="0000D4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247650</xdr:rowOff>
    </xdr:from>
    <xdr:to>
      <xdr:col>0</xdr:col>
      <xdr:colOff>0</xdr:colOff>
      <xdr:row>14</xdr:row>
      <xdr:rowOff>247650</xdr:rowOff>
    </xdr:to>
    <xdr:sp>
      <xdr:nvSpPr>
        <xdr:cNvPr id="3" name="Line 13"/>
        <xdr:cNvSpPr>
          <a:spLocks/>
        </xdr:cNvSpPr>
      </xdr:nvSpPr>
      <xdr:spPr>
        <a:xfrm flipV="1">
          <a:off x="0" y="4267200"/>
          <a:ext cx="0" cy="647700"/>
        </a:xfrm>
        <a:prstGeom prst="line">
          <a:avLst/>
        </a:prstGeom>
        <a:noFill/>
        <a:ln w="28575" cmpd="sng">
          <a:solidFill>
            <a:srgbClr val="0000D4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152400</xdr:rowOff>
    </xdr:from>
    <xdr:to>
      <xdr:col>0</xdr:col>
      <xdr:colOff>0</xdr:colOff>
      <xdr:row>11</xdr:row>
      <xdr:rowOff>152400</xdr:rowOff>
    </xdr:to>
    <xdr:sp>
      <xdr:nvSpPr>
        <xdr:cNvPr id="4" name="Line 23"/>
        <xdr:cNvSpPr>
          <a:spLocks/>
        </xdr:cNvSpPr>
      </xdr:nvSpPr>
      <xdr:spPr>
        <a:xfrm>
          <a:off x="0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152400</xdr:rowOff>
    </xdr:from>
    <xdr:to>
      <xdr:col>0</xdr:col>
      <xdr:colOff>0</xdr:colOff>
      <xdr:row>11</xdr:row>
      <xdr:rowOff>152400</xdr:rowOff>
    </xdr:to>
    <xdr:sp>
      <xdr:nvSpPr>
        <xdr:cNvPr id="5" name="Line 26"/>
        <xdr:cNvSpPr>
          <a:spLocks/>
        </xdr:cNvSpPr>
      </xdr:nvSpPr>
      <xdr:spPr>
        <a:xfrm>
          <a:off x="0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5</xdr:row>
      <xdr:rowOff>152400</xdr:rowOff>
    </xdr:to>
    <xdr:sp>
      <xdr:nvSpPr>
        <xdr:cNvPr id="6" name="Line 27"/>
        <xdr:cNvSpPr>
          <a:spLocks/>
        </xdr:cNvSpPr>
      </xdr:nvSpPr>
      <xdr:spPr>
        <a:xfrm>
          <a:off x="27051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152400</xdr:rowOff>
    </xdr:from>
    <xdr:to>
      <xdr:col>4</xdr:col>
      <xdr:colOff>0</xdr:colOff>
      <xdr:row>6</xdr:row>
      <xdr:rowOff>152400</xdr:rowOff>
    </xdr:to>
    <xdr:sp>
      <xdr:nvSpPr>
        <xdr:cNvPr id="7" name="Line 28"/>
        <xdr:cNvSpPr>
          <a:spLocks/>
        </xdr:cNvSpPr>
      </xdr:nvSpPr>
      <xdr:spPr>
        <a:xfrm>
          <a:off x="2705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152400</xdr:rowOff>
    </xdr:from>
    <xdr:to>
      <xdr:col>4</xdr:col>
      <xdr:colOff>0</xdr:colOff>
      <xdr:row>7</xdr:row>
      <xdr:rowOff>152400</xdr:rowOff>
    </xdr:to>
    <xdr:sp>
      <xdr:nvSpPr>
        <xdr:cNvPr id="8" name="Line 29"/>
        <xdr:cNvSpPr>
          <a:spLocks/>
        </xdr:cNvSpPr>
      </xdr:nvSpPr>
      <xdr:spPr>
        <a:xfrm>
          <a:off x="270510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161925</xdr:rowOff>
    </xdr:from>
    <xdr:to>
      <xdr:col>4</xdr:col>
      <xdr:colOff>0</xdr:colOff>
      <xdr:row>4</xdr:row>
      <xdr:rowOff>161925</xdr:rowOff>
    </xdr:to>
    <xdr:sp>
      <xdr:nvSpPr>
        <xdr:cNvPr id="9" name="Line 30"/>
        <xdr:cNvSpPr>
          <a:spLocks/>
        </xdr:cNvSpPr>
      </xdr:nvSpPr>
      <xdr:spPr>
        <a:xfrm>
          <a:off x="2705100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5</xdr:row>
      <xdr:rowOff>152400</xdr:rowOff>
    </xdr:to>
    <xdr:sp>
      <xdr:nvSpPr>
        <xdr:cNvPr id="10" name="Line 31"/>
        <xdr:cNvSpPr>
          <a:spLocks/>
        </xdr:cNvSpPr>
      </xdr:nvSpPr>
      <xdr:spPr>
        <a:xfrm>
          <a:off x="27051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5</xdr:row>
      <xdr:rowOff>152400</xdr:rowOff>
    </xdr:to>
    <xdr:sp>
      <xdr:nvSpPr>
        <xdr:cNvPr id="11" name="Line 32"/>
        <xdr:cNvSpPr>
          <a:spLocks/>
        </xdr:cNvSpPr>
      </xdr:nvSpPr>
      <xdr:spPr>
        <a:xfrm>
          <a:off x="27051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152400</xdr:rowOff>
    </xdr:from>
    <xdr:to>
      <xdr:col>4</xdr:col>
      <xdr:colOff>0</xdr:colOff>
      <xdr:row>6</xdr:row>
      <xdr:rowOff>152400</xdr:rowOff>
    </xdr:to>
    <xdr:sp>
      <xdr:nvSpPr>
        <xdr:cNvPr id="12" name="Line 33"/>
        <xdr:cNvSpPr>
          <a:spLocks/>
        </xdr:cNvSpPr>
      </xdr:nvSpPr>
      <xdr:spPr>
        <a:xfrm>
          <a:off x="2705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152400</xdr:rowOff>
    </xdr:from>
    <xdr:to>
      <xdr:col>4</xdr:col>
      <xdr:colOff>0</xdr:colOff>
      <xdr:row>7</xdr:row>
      <xdr:rowOff>152400</xdr:rowOff>
    </xdr:to>
    <xdr:sp>
      <xdr:nvSpPr>
        <xdr:cNvPr id="13" name="Line 34"/>
        <xdr:cNvSpPr>
          <a:spLocks/>
        </xdr:cNvSpPr>
      </xdr:nvSpPr>
      <xdr:spPr>
        <a:xfrm>
          <a:off x="270510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5</xdr:row>
      <xdr:rowOff>152400</xdr:rowOff>
    </xdr:to>
    <xdr:sp>
      <xdr:nvSpPr>
        <xdr:cNvPr id="14" name="Line 35"/>
        <xdr:cNvSpPr>
          <a:spLocks/>
        </xdr:cNvSpPr>
      </xdr:nvSpPr>
      <xdr:spPr>
        <a:xfrm>
          <a:off x="27051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66675</xdr:rowOff>
    </xdr:from>
    <xdr:to>
      <xdr:col>4</xdr:col>
      <xdr:colOff>0</xdr:colOff>
      <xdr:row>8</xdr:row>
      <xdr:rowOff>66675</xdr:rowOff>
    </xdr:to>
    <xdr:sp>
      <xdr:nvSpPr>
        <xdr:cNvPr id="15" name="Line 36"/>
        <xdr:cNvSpPr>
          <a:spLocks/>
        </xdr:cNvSpPr>
      </xdr:nvSpPr>
      <xdr:spPr>
        <a:xfrm>
          <a:off x="270510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66675</xdr:rowOff>
    </xdr:from>
    <xdr:to>
      <xdr:col>4</xdr:col>
      <xdr:colOff>0</xdr:colOff>
      <xdr:row>8</xdr:row>
      <xdr:rowOff>66675</xdr:rowOff>
    </xdr:to>
    <xdr:sp>
      <xdr:nvSpPr>
        <xdr:cNvPr id="16" name="Line 37"/>
        <xdr:cNvSpPr>
          <a:spLocks/>
        </xdr:cNvSpPr>
      </xdr:nvSpPr>
      <xdr:spPr>
        <a:xfrm>
          <a:off x="270510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161925</xdr:rowOff>
    </xdr:from>
    <xdr:to>
      <xdr:col>4</xdr:col>
      <xdr:colOff>0</xdr:colOff>
      <xdr:row>4</xdr:row>
      <xdr:rowOff>161925</xdr:rowOff>
    </xdr:to>
    <xdr:sp>
      <xdr:nvSpPr>
        <xdr:cNvPr id="17" name="Line 38"/>
        <xdr:cNvSpPr>
          <a:spLocks/>
        </xdr:cNvSpPr>
      </xdr:nvSpPr>
      <xdr:spPr>
        <a:xfrm>
          <a:off x="2705100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161925</xdr:rowOff>
    </xdr:from>
    <xdr:to>
      <xdr:col>4</xdr:col>
      <xdr:colOff>0</xdr:colOff>
      <xdr:row>4</xdr:row>
      <xdr:rowOff>161925</xdr:rowOff>
    </xdr:to>
    <xdr:sp>
      <xdr:nvSpPr>
        <xdr:cNvPr id="18" name="Line 39"/>
        <xdr:cNvSpPr>
          <a:spLocks/>
        </xdr:cNvSpPr>
      </xdr:nvSpPr>
      <xdr:spPr>
        <a:xfrm>
          <a:off x="2705100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390525</xdr:colOff>
      <xdr:row>12</xdr:row>
      <xdr:rowOff>200025</xdr:rowOff>
    </xdr:from>
    <xdr:ext cx="76200" cy="200025"/>
    <xdr:sp>
      <xdr:nvSpPr>
        <xdr:cNvPr id="19" name="TextBox 56"/>
        <xdr:cNvSpPr txBox="1">
          <a:spLocks noChangeArrowheads="1"/>
        </xdr:cNvSpPr>
      </xdr:nvSpPr>
      <xdr:spPr>
        <a:xfrm>
          <a:off x="3905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20</xdr:row>
      <xdr:rowOff>161925</xdr:rowOff>
    </xdr:from>
    <xdr:to>
      <xdr:col>0</xdr:col>
      <xdr:colOff>0</xdr:colOff>
      <xdr:row>20</xdr:row>
      <xdr:rowOff>161925</xdr:rowOff>
    </xdr:to>
    <xdr:sp>
      <xdr:nvSpPr>
        <xdr:cNvPr id="20" name="Line 66"/>
        <xdr:cNvSpPr>
          <a:spLocks/>
        </xdr:cNvSpPr>
      </xdr:nvSpPr>
      <xdr:spPr>
        <a:xfrm>
          <a:off x="0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27"/>
  <sheetViews>
    <sheetView tabSelected="1" zoomScale="150" zoomScaleNormal="150" zoomScaleSheetLayoutView="100" workbookViewId="0" topLeftCell="A9">
      <selection activeCell="O9" sqref="O9:P9"/>
    </sheetView>
  </sheetViews>
  <sheetFormatPr defaultColWidth="11.421875" defaultRowHeight="12.75"/>
  <cols>
    <col min="1" max="1" width="19.421875" style="0" customWidth="1"/>
    <col min="2" max="2" width="9.8515625" style="0" customWidth="1"/>
    <col min="3" max="3" width="9.00390625" style="0" customWidth="1"/>
    <col min="4" max="4" width="1.1484375" style="0" customWidth="1"/>
    <col min="5" max="5" width="5.140625" style="2" customWidth="1"/>
    <col min="6" max="6" width="8.8515625" style="1" customWidth="1"/>
    <col min="7" max="7" width="8.421875" style="2" customWidth="1"/>
    <col min="8" max="8" width="8.8515625" style="1" customWidth="1"/>
    <col min="9" max="9" width="8.00390625" style="1" customWidth="1"/>
    <col min="10" max="10" width="6.421875" style="1" customWidth="1"/>
    <col min="11" max="11" width="5.421875" style="1" customWidth="1"/>
    <col min="12" max="12" width="1.28515625" style="3" customWidth="1"/>
    <col min="13" max="14" width="7.7109375" style="3" customWidth="1"/>
    <col min="15" max="15" width="8.28125" style="2" customWidth="1"/>
    <col min="16" max="16" width="8.7109375" style="3" customWidth="1"/>
    <col min="17" max="17" width="9.28125" style="6" customWidth="1"/>
    <col min="18" max="18" width="5.00390625" style="6" customWidth="1"/>
    <col min="19" max="19" width="5.00390625" style="4" customWidth="1"/>
  </cols>
  <sheetData>
    <row r="1" spans="1:20" ht="6" customHeight="1" thickBot="1">
      <c r="A1" s="55"/>
      <c r="B1" s="55"/>
      <c r="C1" s="55"/>
      <c r="D1" s="55"/>
      <c r="E1" s="56"/>
      <c r="F1" s="57"/>
      <c r="G1" s="56"/>
      <c r="H1" s="57"/>
      <c r="I1" s="57"/>
      <c r="J1" s="57"/>
      <c r="K1" s="57"/>
      <c r="L1" s="58"/>
      <c r="M1" s="58"/>
      <c r="N1" s="58"/>
      <c r="O1" s="56"/>
      <c r="P1" s="58"/>
      <c r="Q1" s="59"/>
      <c r="R1" s="59"/>
      <c r="S1" s="60"/>
      <c r="T1" s="55"/>
    </row>
    <row r="2" spans="1:20" s="5" customFormat="1" ht="50.25" customHeight="1" thickBot="1">
      <c r="A2" s="262" t="s">
        <v>82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4"/>
      <c r="T2" s="62"/>
    </row>
    <row r="3" spans="1:20" ht="6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5" customFormat="1" ht="24" customHeight="1" thickBot="1">
      <c r="A4" s="278" t="s">
        <v>45</v>
      </c>
      <c r="B4" s="279"/>
      <c r="C4" s="280"/>
      <c r="D4" s="61"/>
      <c r="E4" s="258" t="s">
        <v>47</v>
      </c>
      <c r="F4" s="259"/>
      <c r="G4" s="260"/>
      <c r="H4" s="260"/>
      <c r="I4" s="260"/>
      <c r="J4" s="260"/>
      <c r="K4" s="261"/>
      <c r="L4" s="62"/>
      <c r="M4" s="258" t="s">
        <v>48</v>
      </c>
      <c r="N4" s="259"/>
      <c r="O4" s="260"/>
      <c r="P4" s="260"/>
      <c r="Q4" s="260"/>
      <c r="R4" s="260"/>
      <c r="S4" s="261"/>
      <c r="T4" s="62"/>
    </row>
    <row r="5" spans="1:20" s="5" customFormat="1" ht="24" customHeight="1" thickBot="1">
      <c r="A5" s="63" t="s">
        <v>42</v>
      </c>
      <c r="B5" s="281">
        <v>19</v>
      </c>
      <c r="C5" s="282"/>
      <c r="D5" s="64"/>
      <c r="E5" s="254" t="s">
        <v>81</v>
      </c>
      <c r="F5" s="255"/>
      <c r="G5" s="149">
        <v>80</v>
      </c>
      <c r="H5" s="150" t="s">
        <v>91</v>
      </c>
      <c r="I5" s="269" t="s">
        <v>84</v>
      </c>
      <c r="J5" s="270"/>
      <c r="K5" s="271"/>
      <c r="L5" s="58"/>
      <c r="M5" s="254" t="s">
        <v>81</v>
      </c>
      <c r="N5" s="255"/>
      <c r="O5" s="149">
        <v>70</v>
      </c>
      <c r="P5" s="151" t="s">
        <v>91</v>
      </c>
      <c r="Q5" s="256" t="s">
        <v>84</v>
      </c>
      <c r="R5" s="256"/>
      <c r="S5" s="257"/>
      <c r="T5" s="62"/>
    </row>
    <row r="6" spans="1:20" s="5" customFormat="1" ht="24" customHeight="1" thickBot="1" thickTop="1">
      <c r="A6" s="65" t="s">
        <v>50</v>
      </c>
      <c r="B6" s="220">
        <v>-7</v>
      </c>
      <c r="C6" s="221"/>
      <c r="D6" s="64"/>
      <c r="E6" s="243" t="s">
        <v>46</v>
      </c>
      <c r="F6" s="244"/>
      <c r="G6" s="220">
        <v>2.6</v>
      </c>
      <c r="H6" s="221"/>
      <c r="I6" s="248">
        <f>G8*G7*(B5-(B6))/1000</f>
        <v>2.1632000000000002</v>
      </c>
      <c r="J6" s="248"/>
      <c r="K6" s="154" t="s">
        <v>74</v>
      </c>
      <c r="L6" s="58"/>
      <c r="M6" s="243" t="s">
        <v>46</v>
      </c>
      <c r="N6" s="244"/>
      <c r="O6" s="245">
        <v>2.5</v>
      </c>
      <c r="P6" s="246"/>
      <c r="Q6" s="247">
        <f>O8*O7*(B5-(B6))/1000</f>
        <v>1.82</v>
      </c>
      <c r="R6" s="248"/>
      <c r="S6" s="154" t="s">
        <v>74</v>
      </c>
      <c r="T6" s="62"/>
    </row>
    <row r="7" spans="1:20" s="5" customFormat="1" ht="24" customHeight="1" thickBot="1" thickTop="1">
      <c r="A7" s="66" t="s">
        <v>41</v>
      </c>
      <c r="B7" s="220">
        <v>2400</v>
      </c>
      <c r="C7" s="221"/>
      <c r="D7" s="64"/>
      <c r="E7" s="249" t="s">
        <v>83</v>
      </c>
      <c r="F7" s="250"/>
      <c r="G7" s="152">
        <f>G5*G6</f>
        <v>208</v>
      </c>
      <c r="H7" s="153" t="s">
        <v>85</v>
      </c>
      <c r="I7" s="251" t="s">
        <v>94</v>
      </c>
      <c r="J7" s="252"/>
      <c r="K7" s="253"/>
      <c r="L7" s="58"/>
      <c r="M7" s="249" t="s">
        <v>83</v>
      </c>
      <c r="N7" s="250"/>
      <c r="O7" s="152">
        <f>O5*O6</f>
        <v>175</v>
      </c>
      <c r="P7" s="153" t="s">
        <v>85</v>
      </c>
      <c r="Q7" s="251" t="s">
        <v>93</v>
      </c>
      <c r="R7" s="252"/>
      <c r="S7" s="253"/>
      <c r="T7" s="62"/>
    </row>
    <row r="8" spans="1:20" s="5" customFormat="1" ht="24" customHeight="1" thickBot="1" thickTop="1">
      <c r="A8" s="78" t="s">
        <v>6</v>
      </c>
      <c r="B8" s="314">
        <v>49</v>
      </c>
      <c r="C8" s="315"/>
      <c r="D8" s="77"/>
      <c r="E8" s="243" t="s">
        <v>49</v>
      </c>
      <c r="F8" s="272"/>
      <c r="G8" s="220">
        <v>0.4</v>
      </c>
      <c r="H8" s="221"/>
      <c r="I8" s="248">
        <f>G8*G7*B7*0.018</f>
        <v>3594.24</v>
      </c>
      <c r="J8" s="248"/>
      <c r="K8" s="154" t="s">
        <v>23</v>
      </c>
      <c r="L8" s="58"/>
      <c r="M8" s="243" t="s">
        <v>49</v>
      </c>
      <c r="N8" s="272"/>
      <c r="O8" s="220">
        <v>0.4</v>
      </c>
      <c r="P8" s="221"/>
      <c r="Q8" s="222">
        <f>O8*O7*B7*0.018</f>
        <v>3023.9999999999995</v>
      </c>
      <c r="R8" s="222"/>
      <c r="S8" s="154" t="s">
        <v>23</v>
      </c>
      <c r="T8" s="62"/>
    </row>
    <row r="9" spans="1:20" s="5" customFormat="1" ht="24" customHeight="1" thickBot="1" thickTop="1">
      <c r="A9" s="60" t="s">
        <v>114</v>
      </c>
      <c r="B9" s="225">
        <v>0</v>
      </c>
      <c r="C9" s="226"/>
      <c r="D9" s="55"/>
      <c r="E9" s="283" t="s">
        <v>86</v>
      </c>
      <c r="F9" s="284"/>
      <c r="G9" s="285">
        <v>1.2</v>
      </c>
      <c r="H9" s="286"/>
      <c r="I9" s="67"/>
      <c r="J9" s="57"/>
      <c r="K9" s="57"/>
      <c r="L9" s="58"/>
      <c r="M9" s="287" t="s">
        <v>86</v>
      </c>
      <c r="N9" s="288"/>
      <c r="O9" s="273">
        <v>1.2</v>
      </c>
      <c r="P9" s="274"/>
      <c r="Q9" s="68"/>
      <c r="R9" s="59"/>
      <c r="S9" s="60"/>
      <c r="T9" s="62"/>
    </row>
    <row r="10" spans="1:20" s="4" customFormat="1" ht="24" customHeight="1" thickBot="1" thickTop="1">
      <c r="A10" s="69"/>
      <c r="B10" s="69"/>
      <c r="C10" s="69"/>
      <c r="D10" s="55"/>
      <c r="E10" s="275" t="s">
        <v>87</v>
      </c>
      <c r="F10" s="276"/>
      <c r="G10" s="276"/>
      <c r="H10" s="276"/>
      <c r="I10" s="277">
        <f>I6*G9</f>
        <v>2.5958400000000004</v>
      </c>
      <c r="J10" s="277"/>
      <c r="K10" s="155" t="s">
        <v>74</v>
      </c>
      <c r="L10" s="58"/>
      <c r="M10" s="275" t="s">
        <v>88</v>
      </c>
      <c r="N10" s="276"/>
      <c r="O10" s="276"/>
      <c r="P10" s="276"/>
      <c r="Q10" s="277">
        <f>Q6*O9</f>
        <v>2.184</v>
      </c>
      <c r="R10" s="277"/>
      <c r="S10" s="155" t="s">
        <v>74</v>
      </c>
      <c r="T10" s="60"/>
    </row>
    <row r="11" spans="1:20" ht="5.25" customHeight="1" thickBot="1">
      <c r="A11" s="55"/>
      <c r="B11" s="55"/>
      <c r="C11" s="55"/>
      <c r="D11" s="55"/>
      <c r="E11" s="56"/>
      <c r="F11" s="57"/>
      <c r="G11" s="56"/>
      <c r="H11" s="57"/>
      <c r="I11" s="57"/>
      <c r="J11" s="57"/>
      <c r="K11" s="57"/>
      <c r="L11" s="58"/>
      <c r="M11" s="58"/>
      <c r="N11" s="58"/>
      <c r="O11" s="56"/>
      <c r="P11" s="58"/>
      <c r="Q11" s="59"/>
      <c r="R11" s="59"/>
      <c r="S11" s="60"/>
      <c r="T11" s="55"/>
    </row>
    <row r="12" spans="1:20" ht="30" customHeight="1" thickBot="1">
      <c r="A12" s="318" t="s">
        <v>89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20"/>
      <c r="O12" s="291">
        <f>Q10+I10</f>
        <v>4.77984</v>
      </c>
      <c r="P12" s="291"/>
      <c r="Q12" s="291"/>
      <c r="R12" s="289" t="s">
        <v>74</v>
      </c>
      <c r="S12" s="290"/>
      <c r="T12" s="55"/>
    </row>
    <row r="13" spans="1:20" ht="30" customHeight="1" thickBot="1">
      <c r="A13" s="292" t="s">
        <v>90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4"/>
      <c r="O13" s="295">
        <f>Q8+I8</f>
        <v>6618.24</v>
      </c>
      <c r="P13" s="296"/>
      <c r="Q13" s="296"/>
      <c r="R13" s="297" t="s">
        <v>23</v>
      </c>
      <c r="S13" s="298"/>
      <c r="T13" s="175"/>
    </row>
    <row r="14" spans="1:20" ht="6" customHeight="1" thickBo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ht="28.5" customHeight="1" thickBot="1">
      <c r="A15" s="236" t="s">
        <v>98</v>
      </c>
      <c r="B15" s="237"/>
      <c r="C15" s="237"/>
      <c r="D15" s="237"/>
      <c r="E15" s="237"/>
      <c r="F15" s="237"/>
      <c r="G15" s="238"/>
      <c r="H15" s="305" t="s">
        <v>92</v>
      </c>
      <c r="I15" s="306"/>
      <c r="J15" s="309" t="s">
        <v>95</v>
      </c>
      <c r="K15" s="310"/>
      <c r="L15" s="310"/>
      <c r="M15" s="311"/>
      <c r="N15" s="265" t="s">
        <v>99</v>
      </c>
      <c r="O15" s="266"/>
      <c r="P15" s="71"/>
      <c r="Q15" s="71"/>
      <c r="R15" s="72"/>
      <c r="S15" s="70"/>
      <c r="T15" s="175"/>
    </row>
    <row r="16" spans="1:20" ht="24" customHeight="1" thickBot="1">
      <c r="A16" s="239"/>
      <c r="B16" s="240"/>
      <c r="C16" s="241"/>
      <c r="D16" s="240"/>
      <c r="E16" s="240"/>
      <c r="F16" s="241"/>
      <c r="G16" s="242"/>
      <c r="H16" s="233" t="s">
        <v>96</v>
      </c>
      <c r="I16" s="234"/>
      <c r="J16" s="233" t="s">
        <v>96</v>
      </c>
      <c r="K16" s="235"/>
      <c r="L16" s="235"/>
      <c r="M16" s="234"/>
      <c r="N16" s="267"/>
      <c r="O16" s="268"/>
      <c r="P16" s="73"/>
      <c r="Q16" s="231" t="s">
        <v>51</v>
      </c>
      <c r="R16" s="215"/>
      <c r="S16" s="232"/>
      <c r="T16" s="175"/>
    </row>
    <row r="17" spans="1:20" ht="30" customHeight="1" thickBot="1" thickTop="1">
      <c r="A17" s="215" t="s">
        <v>15</v>
      </c>
      <c r="B17" s="214"/>
      <c r="C17" s="169">
        <v>0.6</v>
      </c>
      <c r="D17" s="212" t="s">
        <v>33</v>
      </c>
      <c r="E17" s="213"/>
      <c r="F17" s="173">
        <v>0.8</v>
      </c>
      <c r="G17" s="76">
        <v>10</v>
      </c>
      <c r="H17" s="307">
        <f>O13/G17/F17*C17</f>
        <v>496.3679999999999</v>
      </c>
      <c r="I17" s="307"/>
      <c r="J17" s="316">
        <f>H17/(G5+O5)</f>
        <v>3.309119999999999</v>
      </c>
      <c r="K17" s="317"/>
      <c r="L17" s="317"/>
      <c r="M17" s="156" t="s">
        <v>97</v>
      </c>
      <c r="N17" s="158">
        <f>O13/G17/F17</f>
        <v>827.2799999999999</v>
      </c>
      <c r="O17" s="159" t="s">
        <v>29</v>
      </c>
      <c r="P17" s="58"/>
      <c r="Q17" s="299" t="str">
        <f>IF(H17=SMALL(H17:H22,1)," A ",IF(H17=SMALL(H17:H22,2)," B ",IF(H17=SMALL(H17:H22,3)," C ",IF(H17=SMALL(H17:H22,4)," D ",IF(H17=SMALL(H17:H22,5)," E ",IF(H17=SMALL(H17:H22,6)," F "," 0 "))))))</f>
        <v> D </v>
      </c>
      <c r="R17" s="300"/>
      <c r="S17" s="301"/>
      <c r="T17" s="55"/>
    </row>
    <row r="18" spans="1:20" ht="30" customHeight="1" thickBot="1" thickTop="1">
      <c r="A18" s="224" t="s">
        <v>16</v>
      </c>
      <c r="B18" s="216"/>
      <c r="C18" s="170">
        <v>0.0341</v>
      </c>
      <c r="D18" s="227" t="s">
        <v>31</v>
      </c>
      <c r="E18" s="228"/>
      <c r="F18" s="171">
        <v>0.8</v>
      </c>
      <c r="G18" s="74">
        <v>1</v>
      </c>
      <c r="H18" s="308">
        <f>O13/G18/F18*C18</f>
        <v>282.10247999999996</v>
      </c>
      <c r="I18" s="308"/>
      <c r="J18" s="312">
        <f>H18/(G5+O5)</f>
        <v>1.8806831999999998</v>
      </c>
      <c r="K18" s="313"/>
      <c r="L18" s="313"/>
      <c r="M18" s="157" t="s">
        <v>97</v>
      </c>
      <c r="N18" s="160">
        <f>O13/G18/F18</f>
        <v>8272.8</v>
      </c>
      <c r="O18" s="161" t="s">
        <v>23</v>
      </c>
      <c r="P18" s="58"/>
      <c r="Q18" s="299" t="str">
        <f>IF(H18=SMALL(H17:H22,1)," A ",IF(H18=SMALL(H17:H22,2)," B ",IF(H18=SMALL(H17:H22,3)," C ",IF(H18=SMALL(H17:H22,4)," D ",IF(H18=SMALL(H17:H22,5)," E ",IF(H18=SMALL(H17:H22,6)," F "," 0 "))))))</f>
        <v> C </v>
      </c>
      <c r="R18" s="300"/>
      <c r="S18" s="301"/>
      <c r="T18" s="55"/>
    </row>
    <row r="19" spans="1:20" ht="30" customHeight="1" thickBot="1" thickTop="1">
      <c r="A19" s="224" t="s">
        <v>17</v>
      </c>
      <c r="B19" s="216"/>
      <c r="C19" s="168">
        <v>1.02</v>
      </c>
      <c r="D19" s="227" t="s">
        <v>32</v>
      </c>
      <c r="E19" s="228"/>
      <c r="F19" s="171">
        <v>0.8</v>
      </c>
      <c r="G19" s="74">
        <v>13.6</v>
      </c>
      <c r="H19" s="308">
        <f>O13/G19/F19*C19</f>
        <v>620.4599999999999</v>
      </c>
      <c r="I19" s="308"/>
      <c r="J19" s="312">
        <f>H19/(G5+O5)</f>
        <v>4.136399999999999</v>
      </c>
      <c r="K19" s="313"/>
      <c r="L19" s="313"/>
      <c r="M19" s="156" t="s">
        <v>97</v>
      </c>
      <c r="N19" s="160">
        <f>O13/G19/F19</f>
        <v>608.2941176470588</v>
      </c>
      <c r="O19" s="161" t="s">
        <v>59</v>
      </c>
      <c r="P19" s="58"/>
      <c r="Q19" s="299" t="str">
        <f>IF(H19=SMALL(H17:H22,1)," A ",IF(H19=SMALL(H17:H22,2)," B ",IF(H19=SMALL(H17:H22,3)," C ",IF(H19=SMALL(H17:H22,4)," D ",IF(H19=SMALL(H17:H22,5)," E ",IF(H19=SMALL(H17:H22,6)," F "," 0 "))))))</f>
        <v> F </v>
      </c>
      <c r="R19" s="300"/>
      <c r="S19" s="301"/>
      <c r="T19" s="55"/>
    </row>
    <row r="20" spans="1:20" ht="30" customHeight="1" thickBot="1" thickTop="1">
      <c r="A20" s="224" t="s">
        <v>18</v>
      </c>
      <c r="B20" s="216"/>
      <c r="C20" s="217">
        <v>0.091</v>
      </c>
      <c r="D20" s="229" t="s">
        <v>31</v>
      </c>
      <c r="E20" s="230"/>
      <c r="F20" s="171">
        <v>5</v>
      </c>
      <c r="G20" s="74">
        <v>1</v>
      </c>
      <c r="H20" s="308">
        <f>O13/G20/F20*C20</f>
        <v>120.451968</v>
      </c>
      <c r="I20" s="308"/>
      <c r="J20" s="312">
        <f>H20/(G5+O5)</f>
        <v>0.8030131199999999</v>
      </c>
      <c r="K20" s="313"/>
      <c r="L20" s="313"/>
      <c r="M20" s="157" t="s">
        <v>97</v>
      </c>
      <c r="N20" s="160">
        <f>O13/G20/F20</f>
        <v>1323.648</v>
      </c>
      <c r="O20" s="161" t="s">
        <v>23</v>
      </c>
      <c r="P20" s="58"/>
      <c r="Q20" s="299" t="str">
        <f>IF(H20=SMALL(H17:H22,1)," A ",IF(H20=SMALL(H17:H22,2)," B ",IF(H20=SMALL(H17:H22,3)," C ",IF(H20=SMALL(H17:H22,4)," D ",IF(H20=SMALL(H17:H22,5)," E ",IF(H20=SMALL(H17:H22,6)," F "," 0 "))))))</f>
        <v> A </v>
      </c>
      <c r="R20" s="300"/>
      <c r="S20" s="301"/>
      <c r="T20" s="55"/>
    </row>
    <row r="21" spans="1:20" ht="30" customHeight="1" thickBot="1" thickTop="1">
      <c r="A21" s="224" t="s">
        <v>19</v>
      </c>
      <c r="B21" s="216"/>
      <c r="C21" s="218"/>
      <c r="D21" s="223"/>
      <c r="E21" s="230"/>
      <c r="F21" s="171">
        <v>3</v>
      </c>
      <c r="G21" s="75">
        <v>1</v>
      </c>
      <c r="H21" s="308">
        <f>O13/G21/F21*C20</f>
        <v>200.75328</v>
      </c>
      <c r="I21" s="308"/>
      <c r="J21" s="312">
        <f>H21/(G5+O5)</f>
        <v>1.3383551999999999</v>
      </c>
      <c r="K21" s="313"/>
      <c r="L21" s="313"/>
      <c r="M21" s="156" t="s">
        <v>97</v>
      </c>
      <c r="N21" s="160">
        <f>O13/G21/F21</f>
        <v>2206.08</v>
      </c>
      <c r="O21" s="161" t="s">
        <v>23</v>
      </c>
      <c r="P21" s="58"/>
      <c r="Q21" s="299" t="str">
        <f>IF(H21=SMALL(H17:H22,1)," A ",IF(H21=SMALL(H17:H22,2)," B ",IF(H21=SMALL(H17:H22,3)," C ",IF(H21=SMALL(H17:H22,4)," D ",IF(H21=SMALL(H17:H22,5)," E ",IF(H21=SMALL(H17:H22,6)," F "," 0 "))))))</f>
        <v> B </v>
      </c>
      <c r="R21" s="300"/>
      <c r="S21" s="301"/>
      <c r="T21" s="55"/>
    </row>
    <row r="22" spans="1:20" ht="30" customHeight="1" thickBot="1" thickTop="1">
      <c r="A22" s="224" t="s">
        <v>21</v>
      </c>
      <c r="B22" s="216"/>
      <c r="C22" s="219"/>
      <c r="D22" s="223"/>
      <c r="E22" s="230"/>
      <c r="F22" s="172">
        <v>1</v>
      </c>
      <c r="G22" s="75">
        <v>1</v>
      </c>
      <c r="H22" s="308">
        <f>O13/G22/F22*C20</f>
        <v>602.2598399999999</v>
      </c>
      <c r="I22" s="308"/>
      <c r="J22" s="312">
        <f>H22/(G5+O5)</f>
        <v>4.0150656</v>
      </c>
      <c r="K22" s="313"/>
      <c r="L22" s="313"/>
      <c r="M22" s="157" t="s">
        <v>97</v>
      </c>
      <c r="N22" s="160">
        <f>O13/G22/F22</f>
        <v>6618.24</v>
      </c>
      <c r="O22" s="161" t="s">
        <v>23</v>
      </c>
      <c r="P22" s="58"/>
      <c r="Q22" s="302" t="str">
        <f>IF(H22=SMALL(H17:H22,1)," A ",IF(H22=SMALL(H17:H22,2)," B ",IF(H22=SMALL(H17:H22,3)," C ",IF(H22=SMALL(H17:H22,4)," D ",IF(H22=SMALL(H17:H22,5)," E ",IF(H22=SMALL(H17:H22,6)," F "," 0 "))))))</f>
        <v> E </v>
      </c>
      <c r="R22" s="303"/>
      <c r="S22" s="304"/>
      <c r="T22" s="55"/>
    </row>
    <row r="23" spans="1:20" ht="13.5" thickTop="1">
      <c r="A23" s="55"/>
      <c r="B23" s="55"/>
      <c r="C23" s="176"/>
      <c r="D23" s="175"/>
      <c r="E23" s="177"/>
      <c r="F23" s="57"/>
      <c r="G23" s="56"/>
      <c r="H23" s="57"/>
      <c r="I23" s="57"/>
      <c r="J23" s="57"/>
      <c r="K23" s="57"/>
      <c r="L23" s="58"/>
      <c r="M23" s="58"/>
      <c r="N23" s="58"/>
      <c r="O23" s="56"/>
      <c r="P23" s="58"/>
      <c r="Q23" s="59"/>
      <c r="R23" s="59"/>
      <c r="S23" s="60"/>
      <c r="T23" s="55"/>
    </row>
    <row r="24" spans="1:20" ht="12.75">
      <c r="A24" s="55"/>
      <c r="B24" s="55"/>
      <c r="C24" s="55"/>
      <c r="D24" s="55"/>
      <c r="E24" s="56"/>
      <c r="F24" s="57"/>
      <c r="G24" s="56"/>
      <c r="H24" s="57"/>
      <c r="I24" s="57"/>
      <c r="J24" s="57"/>
      <c r="K24" s="57"/>
      <c r="L24" s="58"/>
      <c r="M24" s="58"/>
      <c r="N24" s="58"/>
      <c r="O24" s="56"/>
      <c r="P24" s="58"/>
      <c r="Q24" s="59"/>
      <c r="R24" s="59"/>
      <c r="S24" s="60"/>
      <c r="T24" s="55"/>
    </row>
    <row r="25" spans="1:20" ht="12.75">
      <c r="A25" s="55"/>
      <c r="B25" s="55"/>
      <c r="C25" s="55"/>
      <c r="D25" s="55"/>
      <c r="E25" s="56"/>
      <c r="F25" s="57"/>
      <c r="G25" s="56"/>
      <c r="H25" s="57"/>
      <c r="I25" s="57"/>
      <c r="J25" s="57"/>
      <c r="K25" s="57"/>
      <c r="L25" s="58"/>
      <c r="M25" s="58"/>
      <c r="N25" s="58"/>
      <c r="O25" s="56"/>
      <c r="P25" s="58"/>
      <c r="Q25" s="59"/>
      <c r="R25" s="59"/>
      <c r="S25" s="60"/>
      <c r="T25" s="55"/>
    </row>
    <row r="26" spans="1:20" ht="12.75">
      <c r="A26" s="55"/>
      <c r="B26" s="55"/>
      <c r="C26" s="55"/>
      <c r="D26" s="55"/>
      <c r="E26" s="56"/>
      <c r="F26" s="57"/>
      <c r="G26" s="56"/>
      <c r="H26" s="57"/>
      <c r="I26" s="57"/>
      <c r="J26" s="57"/>
      <c r="K26" s="57"/>
      <c r="L26" s="58"/>
      <c r="M26" s="58"/>
      <c r="N26" s="58"/>
      <c r="O26" s="56"/>
      <c r="P26" s="58"/>
      <c r="Q26" s="59"/>
      <c r="R26" s="59"/>
      <c r="S26" s="60"/>
      <c r="T26" s="55"/>
    </row>
    <row r="27" spans="1:20" ht="12.75">
      <c r="A27" s="55"/>
      <c r="B27" s="55"/>
      <c r="C27" s="55"/>
      <c r="D27" s="55"/>
      <c r="E27" s="56"/>
      <c r="F27" s="57"/>
      <c r="G27" s="56"/>
      <c r="H27" s="57"/>
      <c r="I27" s="57"/>
      <c r="J27" s="57"/>
      <c r="K27" s="57"/>
      <c r="L27" s="58"/>
      <c r="M27" s="58"/>
      <c r="N27" s="58"/>
      <c r="O27" s="56"/>
      <c r="P27" s="58"/>
      <c r="Q27" s="59"/>
      <c r="R27" s="59"/>
      <c r="S27" s="60"/>
      <c r="T27" s="55"/>
    </row>
    <row r="28" ht="12.75"/>
    <row r="29" ht="12.75"/>
  </sheetData>
  <sheetProtection password="CDF6" sheet="1" objects="1" scenarios="1" selectLockedCells="1"/>
  <mergeCells count="79">
    <mergeCell ref="J20:L20"/>
    <mergeCell ref="J21:L21"/>
    <mergeCell ref="J22:L22"/>
    <mergeCell ref="B8:C8"/>
    <mergeCell ref="J19:L19"/>
    <mergeCell ref="J18:L18"/>
    <mergeCell ref="J17:L17"/>
    <mergeCell ref="A12:N12"/>
    <mergeCell ref="M8:N8"/>
    <mergeCell ref="A19:B19"/>
    <mergeCell ref="Q21:S21"/>
    <mergeCell ref="Q22:S22"/>
    <mergeCell ref="H15:I15"/>
    <mergeCell ref="H17:I17"/>
    <mergeCell ref="H18:I18"/>
    <mergeCell ref="H19:I19"/>
    <mergeCell ref="H20:I20"/>
    <mergeCell ref="H21:I21"/>
    <mergeCell ref="H22:I22"/>
    <mergeCell ref="J15:M15"/>
    <mergeCell ref="Q17:S17"/>
    <mergeCell ref="Q18:S18"/>
    <mergeCell ref="Q19:S19"/>
    <mergeCell ref="Q20:S20"/>
    <mergeCell ref="R12:S12"/>
    <mergeCell ref="O12:Q12"/>
    <mergeCell ref="A13:N13"/>
    <mergeCell ref="O13:Q13"/>
    <mergeCell ref="R13:S13"/>
    <mergeCell ref="M10:P10"/>
    <mergeCell ref="E9:F9"/>
    <mergeCell ref="G9:H9"/>
    <mergeCell ref="M9:N9"/>
    <mergeCell ref="Q10:R10"/>
    <mergeCell ref="A4:C4"/>
    <mergeCell ref="I6:J6"/>
    <mergeCell ref="I7:K7"/>
    <mergeCell ref="E4:K4"/>
    <mergeCell ref="B5:C5"/>
    <mergeCell ref="B6:C6"/>
    <mergeCell ref="B7:C7"/>
    <mergeCell ref="I8:J8"/>
    <mergeCell ref="E5:F5"/>
    <mergeCell ref="N15:O16"/>
    <mergeCell ref="E6:F6"/>
    <mergeCell ref="E7:F7"/>
    <mergeCell ref="I5:K5"/>
    <mergeCell ref="E8:F8"/>
    <mergeCell ref="G8:H8"/>
    <mergeCell ref="G6:H6"/>
    <mergeCell ref="O9:P9"/>
    <mergeCell ref="E10:H10"/>
    <mergeCell ref="I10:J10"/>
    <mergeCell ref="M5:N5"/>
    <mergeCell ref="Q5:S5"/>
    <mergeCell ref="M4:S4"/>
    <mergeCell ref="A2:S2"/>
    <mergeCell ref="M6:N6"/>
    <mergeCell ref="O6:P6"/>
    <mergeCell ref="Q6:R6"/>
    <mergeCell ref="M7:N7"/>
    <mergeCell ref="Q7:S7"/>
    <mergeCell ref="O8:P8"/>
    <mergeCell ref="Q8:R8"/>
    <mergeCell ref="A17:B17"/>
    <mergeCell ref="A18:B18"/>
    <mergeCell ref="D17:E17"/>
    <mergeCell ref="D18:E18"/>
    <mergeCell ref="Q16:S16"/>
    <mergeCell ref="H16:I16"/>
    <mergeCell ref="J16:M16"/>
    <mergeCell ref="A15:G16"/>
    <mergeCell ref="B9:C9"/>
    <mergeCell ref="D19:E19"/>
    <mergeCell ref="D20:E22"/>
    <mergeCell ref="A20:B20"/>
    <mergeCell ref="A21:B21"/>
    <mergeCell ref="A22:B22"/>
    <mergeCell ref="C20:C22"/>
  </mergeCells>
  <printOptions horizontalCentered="1" verticalCentered="1"/>
  <pageMargins left="0" right="0" top="0" bottom="0" header="0" footer="0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V867"/>
  <sheetViews>
    <sheetView zoomScale="125" zoomScaleNormal="125" zoomScaleSheetLayoutView="100" workbookViewId="0" topLeftCell="A3">
      <selection activeCell="F16" sqref="F16"/>
    </sheetView>
  </sheetViews>
  <sheetFormatPr defaultColWidth="11.421875" defaultRowHeight="12.75"/>
  <cols>
    <col min="1" max="1" width="21.28125" style="0" customWidth="1"/>
    <col min="2" max="2" width="10.00390625" style="4" customWidth="1"/>
    <col min="3" max="3" width="7.8515625" style="2" customWidth="1"/>
    <col min="4" max="4" width="1.421875" style="1" customWidth="1"/>
    <col min="5" max="5" width="8.421875" style="2" customWidth="1"/>
    <col min="6" max="6" width="5.421875" style="1" customWidth="1"/>
    <col min="7" max="7" width="5.8515625" style="1" customWidth="1"/>
    <col min="8" max="8" width="11.140625" style="1" customWidth="1"/>
    <col min="9" max="9" width="4.421875" style="1" customWidth="1"/>
    <col min="10" max="10" width="7.7109375" style="4" customWidth="1"/>
    <col min="11" max="11" width="9.421875" style="11" customWidth="1"/>
    <col min="12" max="12" width="5.140625" style="3" customWidth="1"/>
    <col min="13" max="13" width="4.421875" style="2" customWidth="1"/>
    <col min="14" max="14" width="5.8515625" style="3" customWidth="1"/>
    <col min="15" max="15" width="1.1484375" style="3" customWidth="1"/>
    <col min="16" max="16" width="8.00390625" style="3" customWidth="1"/>
    <col min="17" max="17" width="8.7109375" style="6" customWidth="1"/>
    <col min="18" max="18" width="4.00390625" style="6" customWidth="1"/>
    <col min="19" max="19" width="7.421875" style="4" customWidth="1"/>
    <col min="20" max="20" width="4.140625" style="0" customWidth="1"/>
    <col min="21" max="21" width="0.9921875" style="0" customWidth="1"/>
  </cols>
  <sheetData>
    <row r="1" spans="1:22" ht="6" customHeight="1">
      <c r="A1" s="55"/>
      <c r="B1" s="60"/>
      <c r="C1" s="56"/>
      <c r="D1" s="57"/>
      <c r="E1" s="56"/>
      <c r="F1" s="57"/>
      <c r="G1" s="57"/>
      <c r="H1" s="57"/>
      <c r="I1" s="57"/>
      <c r="J1" s="60"/>
      <c r="K1" s="178"/>
      <c r="L1" s="58"/>
      <c r="M1" s="56"/>
      <c r="N1" s="58"/>
      <c r="O1" s="58"/>
      <c r="P1" s="58"/>
      <c r="Q1" s="59"/>
      <c r="R1" s="59"/>
      <c r="S1" s="60"/>
      <c r="T1" s="55"/>
      <c r="U1" s="55"/>
      <c r="V1" s="55"/>
    </row>
    <row r="2" spans="1:22" s="5" customFormat="1" ht="72.75" customHeight="1">
      <c r="A2" s="354" t="s">
        <v>80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62"/>
      <c r="V2" s="62"/>
    </row>
    <row r="3" spans="1:22" s="5" customFormat="1" ht="19.5" customHeight="1" thickBot="1">
      <c r="A3" s="62"/>
      <c r="B3" s="60"/>
      <c r="C3" s="62"/>
      <c r="D3" s="62"/>
      <c r="E3" s="62"/>
      <c r="F3" s="62"/>
      <c r="G3" s="62"/>
      <c r="H3" s="62"/>
      <c r="I3" s="62"/>
      <c r="J3" s="60"/>
      <c r="K3" s="60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s="4" customFormat="1" ht="20.25" customHeight="1" thickBot="1">
      <c r="A4" s="278" t="s">
        <v>100</v>
      </c>
      <c r="B4" s="279"/>
      <c r="C4" s="280"/>
      <c r="D4" s="61"/>
      <c r="E4" s="258" t="s">
        <v>101</v>
      </c>
      <c r="F4" s="259"/>
      <c r="G4" s="260"/>
      <c r="H4" s="260"/>
      <c r="I4" s="260"/>
      <c r="J4" s="260"/>
      <c r="K4" s="261"/>
      <c r="L4" s="60"/>
      <c r="M4" s="258" t="s">
        <v>104</v>
      </c>
      <c r="N4" s="260"/>
      <c r="O4" s="260"/>
      <c r="P4" s="260"/>
      <c r="Q4" s="260"/>
      <c r="R4" s="260"/>
      <c r="S4" s="260"/>
      <c r="T4" s="261"/>
      <c r="U4" s="60"/>
      <c r="V4" s="60"/>
    </row>
    <row r="5" spans="1:22" s="5" customFormat="1" ht="24.75" customHeight="1" thickBot="1">
      <c r="A5" s="63" t="s">
        <v>25</v>
      </c>
      <c r="B5" s="281">
        <v>2</v>
      </c>
      <c r="C5" s="282"/>
      <c r="D5" s="64"/>
      <c r="E5" s="327" t="s">
        <v>102</v>
      </c>
      <c r="F5" s="328"/>
      <c r="G5" s="328"/>
      <c r="H5" s="329"/>
      <c r="I5" s="332">
        <v>10</v>
      </c>
      <c r="J5" s="333"/>
      <c r="K5" s="179" t="s">
        <v>30</v>
      </c>
      <c r="L5" s="180"/>
      <c r="M5" s="356" t="s">
        <v>105</v>
      </c>
      <c r="N5" s="357"/>
      <c r="O5" s="357"/>
      <c r="P5" s="358"/>
      <c r="Q5" s="362">
        <v>335</v>
      </c>
      <c r="R5" s="364" t="s">
        <v>35</v>
      </c>
      <c r="S5" s="365"/>
      <c r="T5" s="366"/>
      <c r="U5" s="62"/>
      <c r="V5" s="62"/>
    </row>
    <row r="6" spans="1:22" s="4" customFormat="1" ht="24.75" customHeight="1" thickBot="1" thickTop="1">
      <c r="A6" s="65" t="s">
        <v>26</v>
      </c>
      <c r="B6" s="220">
        <v>1</v>
      </c>
      <c r="C6" s="221"/>
      <c r="D6" s="64"/>
      <c r="E6" s="330" t="s">
        <v>103</v>
      </c>
      <c r="F6" s="288"/>
      <c r="G6" s="288"/>
      <c r="H6" s="331"/>
      <c r="I6" s="334">
        <v>50</v>
      </c>
      <c r="J6" s="335"/>
      <c r="K6" s="163" t="s">
        <v>30</v>
      </c>
      <c r="L6" s="60"/>
      <c r="M6" s="359"/>
      <c r="N6" s="360"/>
      <c r="O6" s="360"/>
      <c r="P6" s="361"/>
      <c r="Q6" s="363"/>
      <c r="R6" s="364" t="s">
        <v>106</v>
      </c>
      <c r="S6" s="367"/>
      <c r="T6" s="368"/>
      <c r="U6" s="60"/>
      <c r="V6" s="60"/>
    </row>
    <row r="7" spans="1:22" s="4" customFormat="1" ht="29.25" customHeight="1" thickTop="1">
      <c r="A7" s="81" t="s">
        <v>27</v>
      </c>
      <c r="B7" s="181">
        <f>(B5+B6)*50</f>
        <v>150</v>
      </c>
      <c r="C7" s="182" t="s">
        <v>22</v>
      </c>
      <c r="D7" s="64"/>
      <c r="E7" s="60"/>
      <c r="F7" s="60"/>
      <c r="G7" s="60"/>
      <c r="H7" s="60"/>
      <c r="I7" s="60"/>
      <c r="J7" s="183"/>
      <c r="K7" s="183"/>
      <c r="L7" s="60"/>
      <c r="M7" s="183"/>
      <c r="N7" s="183"/>
      <c r="O7" s="183"/>
      <c r="P7" s="164"/>
      <c r="Q7" s="184"/>
      <c r="R7" s="184"/>
      <c r="S7" s="184"/>
      <c r="T7" s="184"/>
      <c r="U7" s="60"/>
      <c r="V7" s="60"/>
    </row>
    <row r="8" spans="1:22" s="4" customFormat="1" ht="32.25" customHeight="1">
      <c r="A8" s="82" t="s">
        <v>107</v>
      </c>
      <c r="B8" s="86">
        <f>(I6-I5)*B7*Q5*1.16/1000</f>
        <v>2331.6</v>
      </c>
      <c r="C8" s="85" t="s">
        <v>23</v>
      </c>
      <c r="D8" s="84"/>
      <c r="E8" s="183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s="13" customFormat="1" ht="5.25" customHeight="1">
      <c r="A9" s="62"/>
      <c r="B9" s="83"/>
      <c r="C9" s="79"/>
      <c r="D9" s="5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</row>
    <row r="10" spans="1:22" s="4" customFormat="1" ht="25.5" customHeight="1" thickBot="1">
      <c r="A10" s="60"/>
      <c r="B10" s="60"/>
      <c r="C10" s="183"/>
      <c r="D10" s="55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:22" s="5" customFormat="1" ht="28.5" customHeight="1" thickBot="1" thickTop="1">
      <c r="A11" s="236" t="s">
        <v>98</v>
      </c>
      <c r="B11" s="237"/>
      <c r="C11" s="237"/>
      <c r="D11" s="237"/>
      <c r="E11" s="237"/>
      <c r="F11" s="237"/>
      <c r="G11" s="238"/>
      <c r="H11" s="305" t="s">
        <v>92</v>
      </c>
      <c r="I11" s="306"/>
      <c r="J11" s="350" t="s">
        <v>99</v>
      </c>
      <c r="K11" s="351"/>
      <c r="L11" s="341" t="s">
        <v>51</v>
      </c>
      <c r="M11" s="342"/>
      <c r="N11" s="343"/>
      <c r="O11" s="62"/>
      <c r="P11" s="369" t="s">
        <v>108</v>
      </c>
      <c r="Q11" s="370"/>
      <c r="R11" s="371"/>
      <c r="S11" s="211">
        <v>40</v>
      </c>
      <c r="T11" s="186" t="s">
        <v>24</v>
      </c>
      <c r="U11" s="62"/>
      <c r="V11" s="62"/>
    </row>
    <row r="12" spans="1:22" s="4" customFormat="1" ht="27.75" customHeight="1" thickBot="1" thickTop="1">
      <c r="A12" s="347"/>
      <c r="B12" s="348"/>
      <c r="C12" s="240"/>
      <c r="D12" s="348"/>
      <c r="E12" s="348"/>
      <c r="F12" s="240"/>
      <c r="G12" s="349"/>
      <c r="H12" s="233" t="s">
        <v>96</v>
      </c>
      <c r="I12" s="234"/>
      <c r="J12" s="352"/>
      <c r="K12" s="353"/>
      <c r="L12" s="344"/>
      <c r="M12" s="345"/>
      <c r="N12" s="346"/>
      <c r="O12" s="60"/>
      <c r="P12" s="372" t="s">
        <v>109</v>
      </c>
      <c r="Q12" s="373"/>
      <c r="R12" s="374" t="s">
        <v>110</v>
      </c>
      <c r="S12" s="375"/>
      <c r="T12" s="376"/>
      <c r="U12" s="60"/>
      <c r="V12" s="60"/>
    </row>
    <row r="13" spans="1:22" s="4" customFormat="1" ht="25.5" customHeight="1" thickBot="1" thickTop="1">
      <c r="A13" s="336" t="s">
        <v>15</v>
      </c>
      <c r="B13" s="337"/>
      <c r="C13" s="165">
        <v>0.6</v>
      </c>
      <c r="D13" s="212" t="s">
        <v>33</v>
      </c>
      <c r="E13" s="213"/>
      <c r="F13" s="166">
        <v>0.75</v>
      </c>
      <c r="G13" s="76">
        <v>10</v>
      </c>
      <c r="H13" s="90">
        <f>B8/G13/F13*C13</f>
        <v>186.528</v>
      </c>
      <c r="I13" s="187" t="s">
        <v>34</v>
      </c>
      <c r="J13" s="87">
        <f>H13/C13</f>
        <v>310.88</v>
      </c>
      <c r="K13" s="88" t="s">
        <v>29</v>
      </c>
      <c r="L13" s="338" t="str">
        <f>IF(H13=SMALL(H13:H18,1)," A ",IF(H13=SMALL(H13:H18,2)," B ",IF(H13=SMALL(H13:H18,3)," C ",IF(H13=SMALL(H13:H18,4)," D ",IF(H13=SMALL(H13:H18,5)," E ",IF(H13=SMALL(H13:H18,6)," F "," 0 "))))))</f>
        <v> E </v>
      </c>
      <c r="M13" s="339"/>
      <c r="N13" s="340"/>
      <c r="O13" s="188"/>
      <c r="P13" s="189">
        <f aca="true" t="shared" si="0" ref="P13:P18">H13*0.4</f>
        <v>74.6112</v>
      </c>
      <c r="Q13" s="190" t="s">
        <v>34</v>
      </c>
      <c r="R13" s="377">
        <f aca="true" t="shared" si="1" ref="R13:R18">H13-P13</f>
        <v>111.9168</v>
      </c>
      <c r="S13" s="378"/>
      <c r="T13" s="191" t="s">
        <v>34</v>
      </c>
      <c r="U13" s="192"/>
      <c r="V13" s="60"/>
    </row>
    <row r="14" spans="1:22" s="13" customFormat="1" ht="25.5" customHeight="1" thickBot="1" thickTop="1">
      <c r="A14" s="224" t="s">
        <v>16</v>
      </c>
      <c r="B14" s="216"/>
      <c r="C14" s="165">
        <v>0.0341</v>
      </c>
      <c r="D14" s="325" t="s">
        <v>31</v>
      </c>
      <c r="E14" s="326"/>
      <c r="F14" s="166">
        <v>0.75</v>
      </c>
      <c r="G14" s="74">
        <v>1</v>
      </c>
      <c r="H14" s="90">
        <f>B8/G14/F14*C14</f>
        <v>106.01007999999999</v>
      </c>
      <c r="I14" s="85" t="s">
        <v>34</v>
      </c>
      <c r="J14" s="87">
        <f>H14/C14</f>
        <v>3108.7999999999997</v>
      </c>
      <c r="K14" s="89" t="s">
        <v>23</v>
      </c>
      <c r="L14" s="299" t="str">
        <f>IF(H14=SMALL(H13:H18,1)," A ",IF(H14=SMALL(H13:H18,2)," B ",IF(H14=SMALL(H13:H18,3)," C ",IF(H14=SMALL(H13:H18,4)," D ",IF(H14=SMALL(H13:H18,5)," E ",IF(H14=SMALL(H13:H18,6)," F "," 0 "))))))</f>
        <v> C </v>
      </c>
      <c r="M14" s="300"/>
      <c r="N14" s="301"/>
      <c r="O14" s="185"/>
      <c r="P14" s="193">
        <f t="shared" si="0"/>
        <v>42.404032</v>
      </c>
      <c r="Q14" s="194" t="s">
        <v>34</v>
      </c>
      <c r="R14" s="381">
        <f t="shared" si="1"/>
        <v>63.60604799999999</v>
      </c>
      <c r="S14" s="382"/>
      <c r="T14" s="195" t="s">
        <v>34</v>
      </c>
      <c r="U14" s="196"/>
      <c r="V14" s="185"/>
    </row>
    <row r="15" spans="1:22" s="4" customFormat="1" ht="25.5" customHeight="1" thickBot="1" thickTop="1">
      <c r="A15" s="224" t="s">
        <v>17</v>
      </c>
      <c r="B15" s="216"/>
      <c r="C15" s="165">
        <v>1.02</v>
      </c>
      <c r="D15" s="227" t="s">
        <v>32</v>
      </c>
      <c r="E15" s="228"/>
      <c r="F15" s="166">
        <v>0.75</v>
      </c>
      <c r="G15" s="74">
        <v>13.6</v>
      </c>
      <c r="H15" s="90">
        <f>B8/G15/F15*C15</f>
        <v>233.16</v>
      </c>
      <c r="I15" s="85" t="s">
        <v>34</v>
      </c>
      <c r="J15" s="87">
        <f>H15/C15</f>
        <v>228.58823529411765</v>
      </c>
      <c r="K15" s="89" t="s">
        <v>59</v>
      </c>
      <c r="L15" s="299" t="str">
        <f>IF(H15=SMALL(H13:H18,1)," A ",IF(H15=SMALL(H13:H18,2)," B ",IF(H15=SMALL(H13:H18,3)," C ",IF(H15=SMALL(H13:H18,4)," D ",IF(H15=SMALL(H13:H18,5)," E ",IF(H15=SMALL(H13:H18,6)," F "," 0 "))))))</f>
        <v> F </v>
      </c>
      <c r="M15" s="300"/>
      <c r="N15" s="301"/>
      <c r="O15" s="60"/>
      <c r="P15" s="197">
        <f t="shared" si="0"/>
        <v>93.26400000000001</v>
      </c>
      <c r="Q15" s="198" t="s">
        <v>34</v>
      </c>
      <c r="R15" s="381">
        <f t="shared" si="1"/>
        <v>139.896</v>
      </c>
      <c r="S15" s="382"/>
      <c r="T15" s="195" t="s">
        <v>34</v>
      </c>
      <c r="U15" s="192"/>
      <c r="V15" s="60"/>
    </row>
    <row r="16" spans="1:22" ht="25.5" customHeight="1" thickBot="1" thickTop="1">
      <c r="A16" s="224" t="s">
        <v>18</v>
      </c>
      <c r="B16" s="216"/>
      <c r="C16" s="323">
        <v>0.091</v>
      </c>
      <c r="D16" s="227" t="s">
        <v>31</v>
      </c>
      <c r="E16" s="230"/>
      <c r="F16" s="167">
        <v>3</v>
      </c>
      <c r="G16" s="74">
        <v>1</v>
      </c>
      <c r="H16" s="90">
        <f>B8/G16/F16*C16</f>
        <v>70.72519999999999</v>
      </c>
      <c r="I16" s="85" t="s">
        <v>34</v>
      </c>
      <c r="J16" s="87">
        <f>H16/C16</f>
        <v>777.1999999999999</v>
      </c>
      <c r="K16" s="89" t="s">
        <v>23</v>
      </c>
      <c r="L16" s="299" t="str">
        <f>IF(H16=SMALL(H13:H18,1)," A ",IF(H16=SMALL(H13:H18,2)," B ",IF(H16=SMALL(H13:H18,3)," C ",IF(H16=SMALL(H13:H18,4)," D ",IF(H16=SMALL(H13:H18,5)," E ",IF(H16=SMALL(H13:H18,6)," F "," 0 "))))))</f>
        <v> A </v>
      </c>
      <c r="M16" s="300"/>
      <c r="N16" s="301"/>
      <c r="O16" s="55"/>
      <c r="P16" s="199">
        <f t="shared" si="0"/>
        <v>28.290079999999996</v>
      </c>
      <c r="Q16" s="200" t="s">
        <v>34</v>
      </c>
      <c r="R16" s="383">
        <f t="shared" si="1"/>
        <v>42.43511999999999</v>
      </c>
      <c r="S16" s="384"/>
      <c r="T16" s="201" t="s">
        <v>34</v>
      </c>
      <c r="U16" s="202"/>
      <c r="V16" s="55"/>
    </row>
    <row r="17" spans="1:22" ht="25.5" customHeight="1" thickBot="1" thickTop="1">
      <c r="A17" s="224" t="s">
        <v>19</v>
      </c>
      <c r="B17" s="216"/>
      <c r="C17" s="324"/>
      <c r="D17" s="321"/>
      <c r="E17" s="230"/>
      <c r="F17" s="166">
        <v>2.8</v>
      </c>
      <c r="G17" s="75">
        <v>1</v>
      </c>
      <c r="H17" s="90">
        <f>B8/G17/F17*C16</f>
        <v>75.777</v>
      </c>
      <c r="I17" s="85" t="s">
        <v>34</v>
      </c>
      <c r="J17" s="87">
        <f>H17/C16</f>
        <v>832.7142857142858</v>
      </c>
      <c r="K17" s="89" t="s">
        <v>23</v>
      </c>
      <c r="L17" s="299" t="str">
        <f>IF(H17=SMALL(H13:H18,1)," A ",IF(H17=SMALL(H13:H18,2)," B ",IF(H17=SMALL(H13:H18,3)," C ",IF(H17=SMALL(H13:H18,4)," D ",IF(H17=SMALL(H13:H18,5)," E ",IF(H17=SMALL(H13:H18,6)," F "," 0 "))))))</f>
        <v> B </v>
      </c>
      <c r="M17" s="300"/>
      <c r="N17" s="301"/>
      <c r="O17" s="55"/>
      <c r="P17" s="203">
        <f t="shared" si="0"/>
        <v>30.3108</v>
      </c>
      <c r="Q17" s="204" t="s">
        <v>34</v>
      </c>
      <c r="R17" s="385">
        <f t="shared" si="1"/>
        <v>45.4662</v>
      </c>
      <c r="S17" s="386"/>
      <c r="T17" s="205" t="s">
        <v>34</v>
      </c>
      <c r="U17" s="202"/>
      <c r="V17" s="55"/>
    </row>
    <row r="18" spans="1:22" ht="25.5" customHeight="1" thickBot="1" thickTop="1">
      <c r="A18" s="224" t="s">
        <v>21</v>
      </c>
      <c r="B18" s="216"/>
      <c r="C18" s="174">
        <v>0.064</v>
      </c>
      <c r="D18" s="321"/>
      <c r="E18" s="322"/>
      <c r="F18" s="206">
        <v>0.98</v>
      </c>
      <c r="G18" s="75">
        <v>1</v>
      </c>
      <c r="H18" s="90">
        <f>B8/G18/F18*C18</f>
        <v>152.2677551020408</v>
      </c>
      <c r="I18" s="85" t="s">
        <v>34</v>
      </c>
      <c r="J18" s="87">
        <f>H18/C16</f>
        <v>1673.2720340883607</v>
      </c>
      <c r="K18" s="89" t="s">
        <v>23</v>
      </c>
      <c r="L18" s="302" t="str">
        <f>IF(H18=SMALL(H13:H18,1)," A ",IF(H18=SMALL(H13:H18,2)," B ",IF(H18=SMALL(H13:H18,3)," C ",IF(H18=SMALL(H13:H18,4)," D ",IF(H18=SMALL(H13:H18,5)," E ",IF(H18=SMALL(H13:H18,6)," F "," 0 "))))))</f>
        <v> D </v>
      </c>
      <c r="M18" s="303"/>
      <c r="N18" s="304"/>
      <c r="O18" s="55"/>
      <c r="P18" s="207">
        <f t="shared" si="0"/>
        <v>60.907102040816326</v>
      </c>
      <c r="Q18" s="198" t="s">
        <v>34</v>
      </c>
      <c r="R18" s="379">
        <f t="shared" si="1"/>
        <v>91.36065306122448</v>
      </c>
      <c r="S18" s="380"/>
      <c r="T18" s="208" t="s">
        <v>34</v>
      </c>
      <c r="U18" s="202"/>
      <c r="V18" s="55"/>
    </row>
    <row r="19" spans="1:22" ht="27.75" customHeight="1" thickTop="1">
      <c r="A19" s="55"/>
      <c r="B19" s="55"/>
      <c r="C19" s="55"/>
      <c r="D19" s="55"/>
      <c r="E19" s="55"/>
      <c r="F19" s="209"/>
      <c r="G19" s="55"/>
      <c r="H19" s="55"/>
      <c r="I19" s="55"/>
      <c r="J19" s="55"/>
      <c r="K19" s="55"/>
      <c r="L19" s="55"/>
      <c r="M19" s="55"/>
      <c r="N19" s="55"/>
      <c r="O19" s="55"/>
      <c r="P19" s="210"/>
      <c r="Q19" s="210"/>
      <c r="R19" s="210"/>
      <c r="S19" s="210"/>
      <c r="T19" s="210"/>
      <c r="U19" s="55"/>
      <c r="V19" s="55"/>
    </row>
    <row r="20" spans="1:22" ht="27.7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2" ht="27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ht="27.7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2:19" ht="12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2:19" ht="12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2:19" ht="12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2:19" ht="12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2:19" ht="12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ht="12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2:19" ht="12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2:19" ht="12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2:19" ht="12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2:19" ht="12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2:19" ht="12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2:19" ht="1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19" ht="1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ht="1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2:19" ht="1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2:19" ht="1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2:19" ht="1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19" ht="12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2:19" ht="1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ht="1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2:19" ht="1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2:19" ht="1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2:19" ht="1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2:19" ht="1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2:19" ht="1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ht="1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ht="1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ht="1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ht="1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ht="1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ht="1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ht="1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ht="1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ht="1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ht="1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ht="1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ht="1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ht="1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2:19" ht="1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2:19" ht="1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2:19" ht="1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2:19" ht="1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ht="1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ht="1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ht="1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ht="1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ht="1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ht="1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ht="1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ht="1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ht="1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ht="1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ht="1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ht="1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ht="1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ht="1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ht="1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ht="1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ht="1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ht="1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ht="1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ht="1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ht="1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ht="1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ht="1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ht="1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ht="1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ht="1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ht="1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ht="1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ht="1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ht="12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ht="12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ht="12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ht="1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ht="1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ht="1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ht="1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ht="1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ht="1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ht="1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2:19" ht="1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2:19" ht="12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2:19" ht="12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2:19" ht="12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2:19" ht="12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2:19" ht="12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2:19" ht="12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2:19" ht="12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2:19" ht="12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2:19" ht="12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2:19" ht="12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2:19" ht="12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2:19" ht="12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2:19" ht="12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2:19" ht="12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2:19" ht="12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2:19" ht="12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2:19" ht="12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2:19" ht="12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2:19" ht="12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2:19" ht="12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2:19" ht="12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2:19" ht="12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2:19" ht="12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2:19" ht="12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2:19" ht="12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2:19" ht="12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2:19" ht="12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2:19" ht="12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2:19" ht="12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2:19" ht="12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2:19" ht="12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2:19" ht="12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2:19" ht="12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2:19" ht="12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2:19" ht="12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2:19" ht="12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2:19" ht="12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2:19" ht="12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2:19" ht="12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2:19" ht="12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2:19" ht="12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2:19" ht="12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2:19" ht="12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2:19" ht="12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2:19" ht="12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2:19" ht="12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2:19" ht="12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2:19" ht="12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2:19" ht="12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2:19" ht="12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2:19" ht="12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2:19" ht="12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2:19" ht="12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2:19" ht="12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2:19" ht="12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2:19" ht="12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2:19" ht="12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2:19" ht="12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2:19" ht="12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2:19" ht="12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2:19" ht="12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2:19" ht="12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2:19" ht="12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2:19" ht="12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2:19" ht="12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2:19" ht="12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2:19" ht="12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2:19" ht="12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2:19" ht="12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2:19" ht="12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2:19" ht="12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2:19" ht="12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2:19" ht="12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2:19" ht="12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2:19" ht="12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2:19" ht="12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2:19" ht="12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2:19" ht="12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2:19" ht="12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2:19" ht="12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2:19" ht="12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2:19" ht="12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2:19" ht="12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2:19" ht="12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2:19" ht="12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2:19" ht="12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2:19" ht="12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2:19" ht="12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2:19" ht="12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2:19" ht="12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2:19" ht="12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2:19" ht="12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2:19" ht="12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2:19" ht="12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2:19" ht="12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2:19" ht="12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2:19" ht="12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2:19" ht="12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2:19" ht="12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2:19" ht="12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2:19" ht="12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2:19" ht="12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2:19" ht="12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2:19" ht="12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2:19" ht="12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2:19" ht="12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2:19" ht="12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2:19" ht="12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2:19" ht="12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2:19" ht="12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2:19" ht="12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2:19" ht="12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2:19" ht="12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2:19" ht="12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2:19" ht="12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2:19" ht="12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2:19" ht="12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2:19" ht="12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2:19" ht="12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2:19" ht="12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2:19" ht="12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2:19" ht="12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2:19" ht="12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2:19" ht="12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2:19" ht="12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2:19" ht="12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2:19" ht="12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2:19" ht="12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2:19" ht="12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2:19" ht="12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2:19" ht="12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2:19" ht="12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2:19" ht="12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2:19" ht="12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2:19" ht="12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2:19" ht="12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2:19" ht="12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2:19" ht="12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2:19" ht="12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2:19" ht="12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2:19" ht="12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2:19" ht="12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2:19" ht="12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2:19" ht="12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2:19" ht="12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2:19" ht="12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2:19" ht="12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2:19" ht="12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2:19" ht="12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2:19" ht="12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2:19" ht="12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2:19" ht="12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2:19" ht="12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2:19" ht="12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2:19" ht="12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2:19" ht="12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2:19" ht="12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2:19" ht="12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2:19" ht="12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2:19" ht="12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2:19" ht="12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2:19" ht="12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2:19" ht="12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2:19" ht="12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2:19" ht="12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2:19" ht="12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2:19" ht="12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2:19" ht="12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2:19" ht="12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2:19" ht="12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2:19" ht="12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2:19" ht="12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2:19" ht="12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2:19" ht="12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2:19" ht="12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2:19" ht="12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2:19" ht="12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2:19" ht="12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2:19" ht="12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2:19" ht="12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2:19" ht="12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2:19" ht="12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2:19" ht="12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2:19" ht="12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2:19" ht="12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2:19" ht="12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2:19" ht="12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2:19" ht="12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2:19" ht="12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2:19" ht="12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2:19" ht="12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2:19" ht="12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2:19" ht="12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2:19" ht="12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2:19" ht="12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2:19" ht="12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2:19" ht="12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2:19" ht="12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2:19" ht="12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2:19" ht="12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2:19" ht="12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2:19" ht="12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2:19" ht="12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2:19" ht="12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2:19" ht="12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2:19" ht="12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2:19" ht="12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2:19" ht="12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2:19" ht="12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2:19" ht="12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2:19" ht="12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2:19" ht="12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2:19" ht="12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2:19" ht="12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2:19" ht="12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2:19" ht="12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2:19" ht="12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2:19" ht="12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2:19" ht="12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2:19" ht="12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2:19" ht="12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2:19" ht="12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2:19" ht="12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2:19" ht="12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2:19" ht="12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2:19" ht="12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2:19" ht="12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2:19" ht="12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2:19" ht="12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2:19" ht="12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2:19" ht="12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2:19" ht="12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2:19" ht="12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2:19" ht="12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2:19" ht="12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2:19" ht="12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2:19" ht="12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2:19" ht="12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2:19" ht="12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2:19" ht="12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2:19" ht="12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2:19" ht="12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2:19" ht="12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2:19" ht="12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2:19" ht="12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2:19" ht="12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2:19" ht="12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2:19" ht="12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2:19" ht="12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2:19" ht="12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2:19" ht="12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2:19" ht="12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2:19" ht="12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2:19" ht="12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2:19" ht="12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2:19" ht="12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2:19" ht="12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2:19" ht="12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2:19" ht="12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2:19" ht="12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2:19" ht="12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2:19" ht="12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2:19" ht="12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2:19" ht="12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2:19" ht="12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2:19" ht="12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2:19" ht="12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2:19" ht="12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2:19" ht="12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2:19" ht="12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2:19" ht="12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2:19" ht="12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2:19" ht="12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2:19" ht="12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2:19" ht="12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2:19" ht="12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2:19" ht="12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2:19" ht="12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2:19" ht="12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2:19" ht="12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2:19" ht="12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2:19" ht="12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2:19" ht="12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2:19" ht="12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2:19" ht="12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2:19" ht="12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2:19" ht="12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2:19" ht="12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2:19" ht="12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2:19" ht="12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2:19" ht="12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2:19" ht="12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2:19" ht="12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2:19" ht="12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2:19" ht="12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2:19" ht="12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2:19" ht="12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2:19" ht="12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2:19" ht="12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2:19" ht="12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2:19" ht="12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2:19" ht="12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2:19" ht="12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2:19" ht="12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2:19" ht="12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2:19" ht="12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2:19" ht="12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2:19" ht="12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2:19" ht="12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2:19" ht="12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2:19" ht="12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2:19" ht="12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2:19" ht="12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2:19" ht="12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2:19" ht="12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2:19" ht="12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2:19" ht="12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2:19" ht="12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2:19" ht="12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2:19" ht="12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2:19" ht="12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2:19" ht="12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2:19" ht="12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2:19" ht="12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2:19" ht="12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2:19" ht="12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2:19" ht="12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2:19" ht="12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2:19" ht="12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2:19" ht="12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2:19" ht="12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2:19" ht="12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2:19" ht="12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2:19" ht="12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2:19" ht="12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2:19" ht="12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2:19" ht="12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2:19" ht="12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2:19" ht="12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2:19" ht="12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2:19" ht="12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2:19" ht="12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2:19" ht="12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2:19" ht="12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2:19" ht="12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2:19" ht="12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2:19" ht="12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2:19" ht="12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2:19" ht="12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2:19" ht="12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2:19" ht="12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2:19" ht="12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2:19" ht="12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2:19" ht="12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2:19" ht="12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2:19" ht="12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2:19" ht="12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2:19" ht="12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2:19" ht="12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2:19" ht="12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2:19" ht="12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2:19" ht="12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2:19" ht="12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2:19" ht="12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2:19" ht="12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2:19" ht="12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2:19" ht="12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2:19" ht="12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2:19" ht="12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2:19" ht="12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2:19" ht="12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2:19" ht="12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2:19" ht="12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2:19" ht="12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2:19" ht="12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2:19" ht="12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2:19" ht="12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2:19" ht="12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2:19" ht="12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2:19" ht="12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2:19" ht="12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2:19" ht="12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2:19" ht="12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2:19" ht="12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2:19" ht="12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2:19" ht="12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2:19" ht="12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2:19" ht="12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2:19" ht="12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2:19" ht="12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2:19" ht="12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2:19" ht="12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2:19" ht="12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2:19" ht="12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2:19" ht="12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2:19" ht="12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2:19" ht="12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2:19" ht="12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2:19" ht="12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2:19" ht="12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2:19" ht="12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2:19" ht="12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2:19" ht="12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2:19" ht="12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2:19" ht="12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2:19" ht="12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2:19" ht="12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2:19" ht="12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2:19" ht="12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2:19" ht="12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2:19" ht="12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2:19" ht="12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2:19" ht="12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2:19" ht="12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2:19" ht="12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2:19" ht="12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2:19" ht="12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2:19" ht="12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2:19" ht="12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2:19" ht="12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2:19" ht="12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2:19" ht="12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2:19" ht="12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2:19" ht="12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2:19" ht="12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2:19" ht="12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2:19" ht="12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2:19" ht="12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2:19" ht="12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2:19" ht="12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2:19" ht="12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2:19" ht="12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2:19" ht="12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2:19" ht="12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2:19" ht="12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2:19" ht="12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2:19" ht="12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2:19" ht="12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2:19" ht="12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2:19" ht="12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2:19" ht="12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2:19" ht="12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2:19" ht="12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2:19" ht="12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2:19" ht="12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2:19" ht="12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2:19" ht="12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2:19" ht="12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2:19" ht="12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2:19" ht="12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2:19" ht="12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2:19" ht="12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2:19" ht="12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2:19" ht="12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2:19" ht="12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2:19" ht="12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2:19" ht="12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2:19" ht="12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2:19" ht="12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2:19" ht="12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2:19" ht="12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2:19" ht="12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2:19" ht="12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2:19" ht="12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2:19" ht="12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2:19" ht="12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2:19" ht="12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2:19" ht="12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2:19" ht="12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2:19" ht="12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2:19" ht="12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2:19" ht="12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2:19" ht="12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2:19" ht="12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2:19" ht="12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2:19" ht="12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2:19" ht="12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2:19" ht="12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2:19" ht="12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2:19" ht="12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2:19" ht="12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2:19" ht="12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2:19" ht="12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2:19" ht="12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2:19" ht="12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2:19" ht="12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2:19" ht="12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2:19" ht="12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2:19" ht="12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2:19" ht="12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2:19" ht="12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2:19" ht="12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2:19" ht="12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2:19" ht="12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2:19" ht="12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2:19" ht="12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2:19" ht="12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2:19" ht="12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2:19" ht="12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2:19" ht="12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2:19" ht="12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2:19" ht="12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2:19" ht="12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2:19" ht="12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2:19" ht="12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2:19" ht="12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2:19" ht="12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2:19" ht="12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2:19" ht="12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2:19" ht="12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2:19" ht="12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2:19" ht="12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2:19" ht="12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2:19" ht="12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2:19" ht="12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2:19" ht="12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2:19" ht="12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2:19" ht="12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2:19" ht="12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2:19" ht="12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2:19" ht="12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2:19" ht="12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2:19" ht="12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2:19" ht="12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2:19" ht="12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2:19" ht="12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2:19" ht="12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2:19" ht="12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2:19" ht="12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2:19" ht="12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2:19" ht="12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2:19" ht="12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2:19" ht="12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2:19" ht="12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2:19" ht="12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2:19" ht="12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2:19" ht="12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2:19" ht="12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2:19" ht="12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2:19" ht="12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2:19" ht="12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2:19" ht="12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2:19" ht="12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2:19" ht="12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2:19" ht="12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2:19" ht="12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2:19" ht="12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2:19" ht="12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2:19" ht="12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2:19" ht="12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2:19" ht="12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2:19" ht="12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2:19" ht="12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2:19" ht="12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2:19" ht="12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2:19" ht="12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2:19" ht="12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2:19" ht="12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2:19" ht="12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2:19" ht="12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2:19" ht="12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2:19" ht="12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2:19" ht="12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2:19" ht="12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2:19" ht="12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2:19" ht="12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2:19" ht="12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2:19" ht="12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2:19" ht="12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2:19" ht="12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2:19" ht="12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2:19" ht="12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2:19" ht="12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2:19" ht="12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2:19" ht="12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2:19" ht="12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2:19" ht="12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2:19" ht="12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2:19" ht="12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2:19" ht="12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2:19" ht="12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2:19" ht="12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2:19" ht="12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2:19" ht="12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2:19" ht="12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2:19" ht="12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2:19" ht="12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2:19" ht="12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2:19" ht="12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2:19" ht="12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2:19" ht="12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2:19" ht="12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2:19" ht="12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2:19" ht="12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2:19" ht="12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2:19" ht="12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2:19" ht="12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2:19" ht="12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2:19" ht="12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2:19" ht="12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2:19" ht="12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2:19" ht="12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2:19" ht="12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2:19" ht="12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2:19" ht="12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2:19" ht="12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2:19" ht="12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2:19" ht="12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2:19" ht="12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2:19" ht="12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2:19" ht="12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2:19" ht="12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2:19" ht="12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2:19" ht="12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2:19" ht="12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2:19" ht="12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2:19" ht="12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2:19" ht="12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2:19" ht="12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2:19" ht="12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2:19" ht="12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2:19" ht="12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2:19" ht="12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2:19" ht="12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2:19" ht="12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2:19" ht="12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2:19" ht="12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2:19" ht="12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2:19" ht="12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2:19" ht="12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2:19" ht="12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2:19" ht="12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2:19" ht="12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2:19" ht="12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2:19" ht="12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2:19" ht="12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2:19" ht="12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2:19" ht="12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2:19" ht="12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2:19" ht="12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2:19" ht="12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2:19" ht="12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2:19" ht="12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2:19" ht="12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2:19" ht="12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2:19" ht="12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2:19" ht="12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2:19" ht="12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2:19" ht="12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2:19" ht="12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2:19" ht="12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2:19" ht="12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2:19" ht="12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2:19" ht="12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2:19" ht="12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2:19" ht="12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2:19" ht="12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2:19" ht="12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2:19" ht="12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2:19" ht="12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2:19" ht="12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2:19" ht="12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2:19" ht="12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2:19" ht="12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2:19" ht="12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2:19" ht="12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2:19" ht="12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2:19" ht="12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2:19" ht="12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2:19" ht="12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2:19" ht="12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2:19" ht="12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2:19" ht="12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2:19" ht="12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2:19" ht="12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2:19" ht="12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2:19" ht="12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2:19" ht="12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2:19" ht="12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2:19" ht="12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2:19" ht="12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2:19" ht="12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2:19" ht="12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2:19" ht="12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2:19" ht="12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2:19" ht="12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2:19" ht="12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2:19" ht="12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2:19" ht="12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2:19" ht="12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2:19" ht="12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2:19" ht="12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2:19" ht="12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2:19" ht="12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2:19" ht="12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2:19" ht="12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2:19" ht="12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2:19" ht="12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2:19" ht="12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2:19" ht="12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2:19" ht="12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2:19" ht="12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2:19" ht="12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2:19" ht="12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2:19" ht="12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2:19" ht="12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2:19" ht="12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2:19" ht="12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2:19" ht="12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2:19" ht="12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2:19" ht="12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2:19" ht="12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2:19" ht="12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2:19" ht="12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2:19" ht="12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2:19" ht="12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2:19" ht="12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2:19" ht="12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2:19" ht="12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2:19" ht="12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2:19" ht="12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2:19" ht="12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2:19" ht="12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2:19" ht="12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2:19" ht="12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2:19" ht="12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2:19" ht="12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2:19" ht="12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2:19" ht="12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2:19" ht="12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2:19" ht="12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2:19" ht="12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2:19" ht="12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2:19" ht="12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2:19" ht="12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2:19" ht="12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2:19" ht="12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2:19" ht="12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2:19" ht="12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2:19" ht="12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2:19" ht="12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2:19" ht="12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2:19" ht="12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2:19" ht="12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2:19" ht="12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2:19" ht="12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2:19" ht="12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2:19" ht="12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2:19" ht="12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2:19" ht="12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2:19" ht="12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2:19" ht="12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2:19" ht="12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2:19" ht="12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2:19" ht="12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2:19" ht="12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2:19" ht="12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2:19" ht="12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2:19" ht="12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2:19" ht="12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2:19" ht="12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2:19" ht="12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</sheetData>
  <sheetProtection password="CDF6" sheet="1" objects="1" scenarios="1" selectLockedCells="1"/>
  <mergeCells count="45">
    <mergeCell ref="R18:S18"/>
    <mergeCell ref="R14:S14"/>
    <mergeCell ref="R15:S15"/>
    <mergeCell ref="R16:S16"/>
    <mergeCell ref="R17:S17"/>
    <mergeCell ref="P11:R11"/>
    <mergeCell ref="P12:Q12"/>
    <mergeCell ref="R12:T12"/>
    <mergeCell ref="R13:S13"/>
    <mergeCell ref="A2:T2"/>
    <mergeCell ref="M4:T4"/>
    <mergeCell ref="M5:P6"/>
    <mergeCell ref="Q5:Q6"/>
    <mergeCell ref="R5:T5"/>
    <mergeCell ref="R6:T6"/>
    <mergeCell ref="B6:C6"/>
    <mergeCell ref="A4:C4"/>
    <mergeCell ref="E4:K4"/>
    <mergeCell ref="B5:C5"/>
    <mergeCell ref="A13:B13"/>
    <mergeCell ref="D13:E13"/>
    <mergeCell ref="L13:N13"/>
    <mergeCell ref="L11:N12"/>
    <mergeCell ref="A11:G12"/>
    <mergeCell ref="H11:I11"/>
    <mergeCell ref="J11:K12"/>
    <mergeCell ref="H12:I12"/>
    <mergeCell ref="E5:H5"/>
    <mergeCell ref="E6:H6"/>
    <mergeCell ref="I5:J5"/>
    <mergeCell ref="I6:J6"/>
    <mergeCell ref="L14:N14"/>
    <mergeCell ref="A15:B15"/>
    <mergeCell ref="D15:E15"/>
    <mergeCell ref="L15:N15"/>
    <mergeCell ref="A14:B14"/>
    <mergeCell ref="D14:E14"/>
    <mergeCell ref="D16:E18"/>
    <mergeCell ref="A18:B18"/>
    <mergeCell ref="L18:N18"/>
    <mergeCell ref="L16:N16"/>
    <mergeCell ref="A17:B17"/>
    <mergeCell ref="L17:N17"/>
    <mergeCell ref="A16:B16"/>
    <mergeCell ref="C16:C17"/>
  </mergeCells>
  <printOptions horizontalCentered="1" verticalCentered="1"/>
  <pageMargins left="0.2" right="0.21" top="0" bottom="0" header="0" footer="0"/>
  <pageSetup horizontalDpi="600" verticalDpi="6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D66"/>
  <sheetViews>
    <sheetView workbookViewId="0" topLeftCell="AA1">
      <selection activeCell="A2" sqref="A1:AA16384"/>
    </sheetView>
  </sheetViews>
  <sheetFormatPr defaultColWidth="11.421875" defaultRowHeight="12.75"/>
  <cols>
    <col min="1" max="3" width="6.7109375" style="0" hidden="1" customWidth="1"/>
    <col min="4" max="4" width="7.421875" style="0" hidden="1" customWidth="1"/>
    <col min="5" max="8" width="6.7109375" style="0" hidden="1" customWidth="1"/>
    <col min="9" max="9" width="5.28125" style="0" hidden="1" customWidth="1"/>
    <col min="10" max="10" width="5.421875" style="0" hidden="1" customWidth="1"/>
    <col min="11" max="11" width="6.140625" style="0" hidden="1" customWidth="1"/>
    <col min="12" max="12" width="6.7109375" style="0" hidden="1" customWidth="1"/>
    <col min="13" max="13" width="10.421875" style="0" hidden="1" customWidth="1"/>
    <col min="14" max="14" width="6.8515625" style="0" hidden="1" customWidth="1"/>
    <col min="15" max="15" width="5.140625" style="0" hidden="1" customWidth="1"/>
    <col min="16" max="16" width="6.7109375" style="0" hidden="1" customWidth="1"/>
    <col min="17" max="17" width="10.28125" style="0" hidden="1" customWidth="1"/>
    <col min="18" max="18" width="11.00390625" style="0" hidden="1" customWidth="1"/>
    <col min="19" max="21" width="6.7109375" style="0" hidden="1" customWidth="1"/>
    <col min="22" max="26" width="0" style="0" hidden="1" customWidth="1"/>
  </cols>
  <sheetData>
    <row r="1" spans="1:21" ht="47.25" customHeight="1">
      <c r="A1" s="410" t="s">
        <v>78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5"/>
      <c r="Q1" s="5"/>
      <c r="R1" s="5"/>
      <c r="S1" s="5"/>
      <c r="T1" s="5"/>
      <c r="U1" s="5"/>
    </row>
    <row r="2" ht="4.5" customHeight="1"/>
    <row r="3" spans="1:15" ht="17.25" customHeight="1">
      <c r="A3" s="412" t="s">
        <v>112</v>
      </c>
      <c r="B3" s="413"/>
      <c r="C3" s="413"/>
      <c r="D3" s="413"/>
      <c r="E3" s="413"/>
      <c r="F3" s="413"/>
      <c r="G3" s="413"/>
      <c r="H3" s="413"/>
      <c r="I3" s="414"/>
      <c r="J3" s="415"/>
      <c r="K3" s="411"/>
      <c r="L3" s="411"/>
      <c r="M3" s="411"/>
      <c r="N3" s="411"/>
      <c r="O3" s="411"/>
    </row>
    <row r="4" ht="4.5" customHeight="1" thickBot="1"/>
    <row r="5" spans="1:15" ht="19.5" customHeight="1" thickBot="1" thickTop="1">
      <c r="A5" s="12" t="s">
        <v>69</v>
      </c>
      <c r="B5" s="421"/>
      <c r="C5" s="422"/>
      <c r="D5" s="422"/>
      <c r="E5" s="422"/>
      <c r="F5" s="422"/>
      <c r="G5" s="422"/>
      <c r="H5" s="419" t="s">
        <v>111</v>
      </c>
      <c r="I5" s="420"/>
      <c r="J5" s="423"/>
      <c r="K5" s="422"/>
      <c r="L5" s="422"/>
      <c r="M5" s="422"/>
      <c r="N5" s="422"/>
      <c r="O5" s="424"/>
    </row>
    <row r="6" spans="1:16" ht="19.5" customHeight="1" thickTop="1">
      <c r="A6" s="10" t="s">
        <v>43</v>
      </c>
      <c r="B6" s="10"/>
      <c r="C6" s="425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4"/>
      <c r="P6" s="113"/>
    </row>
    <row r="7" spans="1:16" ht="19.5" customHeight="1" thickBot="1">
      <c r="A7" s="10"/>
      <c r="B7" s="10"/>
      <c r="C7" s="426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8"/>
      <c r="P7" s="113"/>
    </row>
    <row r="8" spans="1:16" ht="19.5" customHeight="1" thickBot="1" thickTop="1">
      <c r="A8" s="416" t="s">
        <v>40</v>
      </c>
      <c r="B8" s="416"/>
      <c r="C8" s="421"/>
      <c r="D8" s="429"/>
      <c r="E8" s="429"/>
      <c r="F8" s="429"/>
      <c r="G8" s="429"/>
      <c r="H8" s="142" t="s">
        <v>44</v>
      </c>
      <c r="I8" s="421"/>
      <c r="J8" s="429"/>
      <c r="K8" s="429"/>
      <c r="L8" s="429"/>
      <c r="M8" s="429"/>
      <c r="N8" s="429"/>
      <c r="O8" s="429"/>
      <c r="P8" s="113"/>
    </row>
    <row r="9" spans="1:10" ht="6" customHeight="1" thickTop="1">
      <c r="A9" s="101"/>
      <c r="B9" s="101"/>
      <c r="C9" s="5"/>
      <c r="D9" s="10"/>
      <c r="E9" s="91"/>
      <c r="F9" s="91"/>
      <c r="G9" s="91"/>
      <c r="H9" s="10"/>
      <c r="I9" s="9"/>
      <c r="J9" s="9"/>
    </row>
    <row r="10" spans="1:15" ht="16.5" customHeight="1">
      <c r="A10" s="417" t="s">
        <v>113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</row>
    <row r="11" ht="4.5" customHeight="1" thickBot="1"/>
    <row r="12" spans="1:14" ht="19.5" customHeight="1" thickBot="1" thickTop="1">
      <c r="A12" s="406" t="s">
        <v>41</v>
      </c>
      <c r="B12" s="391"/>
      <c r="C12" s="387"/>
      <c r="D12" s="408">
        <v>2400</v>
      </c>
      <c r="E12" s="409"/>
      <c r="F12" s="108"/>
      <c r="G12" s="391" t="s">
        <v>116</v>
      </c>
      <c r="H12" s="391"/>
      <c r="I12" s="391"/>
      <c r="J12" s="391"/>
      <c r="K12" s="387"/>
      <c r="L12" s="124">
        <v>-7</v>
      </c>
      <c r="M12" s="125" t="s">
        <v>30</v>
      </c>
      <c r="N12" s="109"/>
    </row>
    <row r="13" spans="1:14" ht="19.5" customHeight="1" thickBot="1" thickTop="1">
      <c r="A13" s="406" t="s">
        <v>114</v>
      </c>
      <c r="B13" s="406"/>
      <c r="C13" s="387"/>
      <c r="D13" s="121">
        <v>100</v>
      </c>
      <c r="E13" s="123" t="s">
        <v>124</v>
      </c>
      <c r="F13" s="108"/>
      <c r="G13" s="391" t="s">
        <v>117</v>
      </c>
      <c r="H13" s="391"/>
      <c r="I13" s="391"/>
      <c r="J13" s="391"/>
      <c r="K13" s="407"/>
      <c r="L13" s="126">
        <v>20</v>
      </c>
      <c r="M13" s="125" t="s">
        <v>30</v>
      </c>
      <c r="N13" s="109"/>
    </row>
    <row r="14" spans="1:14" ht="19.5" customHeight="1" thickBot="1" thickTop="1">
      <c r="A14" s="406" t="s">
        <v>115</v>
      </c>
      <c r="B14" s="391"/>
      <c r="C14" s="387"/>
      <c r="D14" s="121"/>
      <c r="E14" s="122" t="s">
        <v>126</v>
      </c>
      <c r="F14" s="100"/>
      <c r="G14" s="387" t="s">
        <v>127</v>
      </c>
      <c r="H14" s="394"/>
      <c r="I14" s="394"/>
      <c r="J14" s="394"/>
      <c r="K14" s="434"/>
      <c r="L14" s="127">
        <v>4</v>
      </c>
      <c r="M14" s="128" t="s">
        <v>128</v>
      </c>
      <c r="N14" s="109"/>
    </row>
    <row r="15" spans="1:13" ht="5.25" customHeight="1" thickTop="1">
      <c r="A15" s="101"/>
      <c r="B15" s="101"/>
      <c r="C15" s="91"/>
      <c r="D15" s="106"/>
      <c r="E15" s="107"/>
      <c r="F15" s="91"/>
      <c r="G15" s="91"/>
      <c r="H15" s="10"/>
      <c r="I15" s="9"/>
      <c r="J15" s="9"/>
      <c r="L15" s="110"/>
      <c r="M15" s="110"/>
    </row>
    <row r="16" spans="1:15" ht="19.5" customHeight="1">
      <c r="A16" s="396" t="s">
        <v>118</v>
      </c>
      <c r="B16" s="396"/>
      <c r="C16" s="396"/>
      <c r="D16" s="396"/>
      <c r="E16" s="396"/>
      <c r="F16" s="396"/>
      <c r="G16" s="396"/>
      <c r="H16" s="396"/>
      <c r="I16" s="430"/>
      <c r="J16" s="430"/>
      <c r="K16" s="411"/>
      <c r="L16" s="411"/>
      <c r="M16" s="411"/>
      <c r="N16" s="411"/>
      <c r="O16" s="411"/>
    </row>
    <row r="17" ht="4.5" customHeight="1"/>
    <row r="18" spans="1:20" s="43" customFormat="1" ht="19.5" customHeight="1" thickBot="1">
      <c r="A18" s="102"/>
      <c r="B18" s="102"/>
      <c r="C18" s="102"/>
      <c r="D18" s="435" t="s">
        <v>81</v>
      </c>
      <c r="E18" s="436"/>
      <c r="F18" s="437"/>
      <c r="G18" s="435" t="s">
        <v>46</v>
      </c>
      <c r="H18" s="436"/>
      <c r="I18" s="438" t="s">
        <v>83</v>
      </c>
      <c r="J18" s="439"/>
      <c r="K18" s="439"/>
      <c r="L18" s="116"/>
      <c r="Q18" s="454" t="s">
        <v>125</v>
      </c>
      <c r="R18" s="454"/>
      <c r="S18" s="454"/>
      <c r="T18" s="454"/>
    </row>
    <row r="19" spans="1:20" s="43" customFormat="1" ht="19.5" customHeight="1" thickBot="1" thickTop="1">
      <c r="A19" s="431" t="s">
        <v>119</v>
      </c>
      <c r="B19" s="432"/>
      <c r="C19" s="433"/>
      <c r="D19" s="440">
        <v>100</v>
      </c>
      <c r="E19" s="441"/>
      <c r="F19" s="130" t="s">
        <v>91</v>
      </c>
      <c r="G19" s="129">
        <v>2.5</v>
      </c>
      <c r="H19" s="131" t="s">
        <v>124</v>
      </c>
      <c r="I19" s="443">
        <f>D19*G19</f>
        <v>250</v>
      </c>
      <c r="J19" s="444"/>
      <c r="K19" s="117" t="s">
        <v>85</v>
      </c>
      <c r="L19" s="116"/>
      <c r="Q19" s="454" t="s">
        <v>84</v>
      </c>
      <c r="R19" s="454"/>
      <c r="S19" s="13">
        <f>I23*0.81*(19-(L12))/1000</f>
        <v>10.53</v>
      </c>
      <c r="T19" s="112" t="s">
        <v>74</v>
      </c>
    </row>
    <row r="20" spans="1:20" s="43" customFormat="1" ht="19.5" customHeight="1" thickBot="1" thickTop="1">
      <c r="A20" s="431" t="s">
        <v>120</v>
      </c>
      <c r="B20" s="432"/>
      <c r="C20" s="433"/>
      <c r="D20" s="440">
        <v>100</v>
      </c>
      <c r="E20" s="441"/>
      <c r="F20" s="132" t="s">
        <v>91</v>
      </c>
      <c r="G20" s="133">
        <v>2.5</v>
      </c>
      <c r="H20" s="134" t="s">
        <v>124</v>
      </c>
      <c r="I20" s="445">
        <f>D20*G20</f>
        <v>250</v>
      </c>
      <c r="J20" s="446"/>
      <c r="K20" s="118" t="s">
        <v>85</v>
      </c>
      <c r="L20" s="116"/>
      <c r="Q20" s="454" t="s">
        <v>130</v>
      </c>
      <c r="R20" s="454"/>
      <c r="S20" s="13">
        <f>0.81*I23*D12*0.018</f>
        <v>17496</v>
      </c>
      <c r="T20" s="112" t="s">
        <v>23</v>
      </c>
    </row>
    <row r="21" spans="1:20" s="43" customFormat="1" ht="19.5" customHeight="1" thickBot="1" thickTop="1">
      <c r="A21" s="431" t="s">
        <v>121</v>
      </c>
      <c r="B21" s="432"/>
      <c r="C21" s="433"/>
      <c r="D21" s="442">
        <v>0</v>
      </c>
      <c r="E21" s="442"/>
      <c r="F21" s="135" t="s">
        <v>91</v>
      </c>
      <c r="G21" s="133">
        <v>0</v>
      </c>
      <c r="H21" s="136" t="s">
        <v>124</v>
      </c>
      <c r="I21" s="445">
        <f>D21*G21</f>
        <v>0</v>
      </c>
      <c r="J21" s="446"/>
      <c r="K21" s="118" t="s">
        <v>85</v>
      </c>
      <c r="L21" s="116"/>
      <c r="Q21" s="454" t="s">
        <v>129</v>
      </c>
      <c r="R21" s="454"/>
      <c r="S21" s="13">
        <f>S19*1.2</f>
        <v>12.636</v>
      </c>
      <c r="T21" s="105"/>
    </row>
    <row r="22" spans="1:20" s="43" customFormat="1" ht="19.5" customHeight="1" thickBot="1" thickTop="1">
      <c r="A22" s="431" t="s">
        <v>122</v>
      </c>
      <c r="B22" s="432"/>
      <c r="C22" s="433"/>
      <c r="D22" s="440">
        <v>0</v>
      </c>
      <c r="E22" s="441"/>
      <c r="F22" s="132" t="s">
        <v>91</v>
      </c>
      <c r="G22" s="133">
        <v>0</v>
      </c>
      <c r="H22" s="131" t="s">
        <v>124</v>
      </c>
      <c r="I22" s="458">
        <f>D22*G22</f>
        <v>0</v>
      </c>
      <c r="J22" s="458"/>
      <c r="K22" s="118" t="s">
        <v>85</v>
      </c>
      <c r="L22" s="116"/>
      <c r="Q22" s="454"/>
      <c r="R22" s="454"/>
      <c r="S22" s="13"/>
      <c r="T22" s="105"/>
    </row>
    <row r="23" spans="1:20" s="43" customFormat="1" ht="19.5" customHeight="1" thickTop="1">
      <c r="A23" s="455" t="s">
        <v>123</v>
      </c>
      <c r="B23" s="456"/>
      <c r="C23" s="457"/>
      <c r="D23" s="447">
        <f>SUM(D19:E22)</f>
        <v>200</v>
      </c>
      <c r="E23" s="448"/>
      <c r="F23" s="115" t="s">
        <v>91</v>
      </c>
      <c r="G23" s="114"/>
      <c r="H23" s="114"/>
      <c r="I23" s="458">
        <f>SUM(I19:J22)</f>
        <v>500</v>
      </c>
      <c r="J23" s="458"/>
      <c r="K23" s="118" t="s">
        <v>85</v>
      </c>
      <c r="L23" s="116"/>
      <c r="Q23" s="454"/>
      <c r="R23" s="454"/>
      <c r="S23" s="13"/>
      <c r="T23" s="105"/>
    </row>
    <row r="24" spans="1:20" s="43" customFormat="1" ht="4.5" customHeight="1">
      <c r="A24" s="102"/>
      <c r="B24" s="102"/>
      <c r="C24" s="102"/>
      <c r="D24" s="119"/>
      <c r="E24" s="119"/>
      <c r="F24" s="119"/>
      <c r="G24" s="102"/>
      <c r="H24" s="102"/>
      <c r="I24" s="103"/>
      <c r="J24" s="103"/>
      <c r="K24" s="105"/>
      <c r="L24" s="105"/>
      <c r="M24" s="105"/>
      <c r="N24" s="105"/>
      <c r="O24" s="105"/>
      <c r="T24" s="111"/>
    </row>
    <row r="25" spans="1:15" s="104" customFormat="1" ht="19.5" customHeight="1">
      <c r="A25" s="412" t="s">
        <v>135</v>
      </c>
      <c r="B25" s="411"/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6.5" customHeight="1">
      <c r="A26" s="449" t="s">
        <v>136</v>
      </c>
      <c r="B26" s="450"/>
      <c r="C26" s="450"/>
      <c r="D26" s="450"/>
      <c r="E26" s="450"/>
      <c r="F26" s="450"/>
      <c r="G26" s="450"/>
      <c r="H26" s="450"/>
      <c r="I26" s="451"/>
      <c r="J26" s="452"/>
      <c r="K26" s="453"/>
      <c r="L26" s="453"/>
      <c r="M26" s="453"/>
      <c r="N26" s="453"/>
      <c r="O26" s="453"/>
    </row>
    <row r="27" ht="4.5" customHeight="1"/>
    <row r="28" spans="1:20" ht="16.5" customHeight="1" thickBot="1">
      <c r="A28" s="387" t="s">
        <v>36</v>
      </c>
      <c r="B28" s="394"/>
      <c r="C28" s="388"/>
      <c r="D28" s="387" t="s">
        <v>68</v>
      </c>
      <c r="E28" s="388"/>
      <c r="F28" s="15" t="s">
        <v>134</v>
      </c>
      <c r="G28" s="17" t="s">
        <v>53</v>
      </c>
      <c r="H28" s="120" t="s">
        <v>54</v>
      </c>
      <c r="I28" s="387" t="s">
        <v>55</v>
      </c>
      <c r="J28" s="388"/>
      <c r="K28" s="14"/>
      <c r="L28" s="391" t="s">
        <v>137</v>
      </c>
      <c r="M28" s="391"/>
      <c r="N28" s="391"/>
      <c r="O28" s="391"/>
      <c r="Q28" t="s">
        <v>3</v>
      </c>
      <c r="R28" s="387" t="s">
        <v>37</v>
      </c>
      <c r="S28" s="394"/>
      <c r="T28" s="388"/>
    </row>
    <row r="29" spans="1:20" ht="16.5" customHeight="1" thickBot="1" thickTop="1">
      <c r="A29" s="387" t="s">
        <v>37</v>
      </c>
      <c r="B29" s="394"/>
      <c r="C29" s="388"/>
      <c r="D29" s="387" t="s">
        <v>132</v>
      </c>
      <c r="E29" s="395"/>
      <c r="F29" s="137">
        <v>2150</v>
      </c>
      <c r="G29" s="137">
        <v>2200</v>
      </c>
      <c r="H29" s="138">
        <v>2100</v>
      </c>
      <c r="I29" s="389">
        <f>AVERAGE(E29:H29)</f>
        <v>2150</v>
      </c>
      <c r="J29" s="390"/>
      <c r="K29" s="140"/>
      <c r="L29" s="392" t="s">
        <v>0</v>
      </c>
      <c r="M29" s="392"/>
      <c r="N29" s="392"/>
      <c r="O29" s="392"/>
      <c r="Q29" t="s">
        <v>4</v>
      </c>
      <c r="R29" s="387" t="s">
        <v>38</v>
      </c>
      <c r="S29" s="394"/>
      <c r="T29" s="388"/>
    </row>
    <row r="30" spans="1:20" ht="16.5" customHeight="1" thickBot="1" thickTop="1">
      <c r="A30" s="387" t="s">
        <v>38</v>
      </c>
      <c r="B30" s="394"/>
      <c r="C30" s="388"/>
      <c r="D30" s="387" t="s">
        <v>28</v>
      </c>
      <c r="E30" s="395"/>
      <c r="F30" s="139">
        <v>0</v>
      </c>
      <c r="G30" s="137">
        <v>0</v>
      </c>
      <c r="H30" s="139">
        <v>0</v>
      </c>
      <c r="I30" s="389">
        <f>AVERAGE(E30:H30)</f>
        <v>0</v>
      </c>
      <c r="J30" s="390"/>
      <c r="K30" s="14"/>
      <c r="L30" s="393"/>
      <c r="M30" s="393"/>
      <c r="N30" s="393"/>
      <c r="O30" s="393"/>
      <c r="Q30" t="s">
        <v>17</v>
      </c>
      <c r="R30" s="387" t="s">
        <v>39</v>
      </c>
      <c r="S30" s="394"/>
      <c r="T30" s="388"/>
    </row>
    <row r="31" spans="1:20" ht="16.5" customHeight="1" thickBot="1" thickTop="1">
      <c r="A31" s="387" t="s">
        <v>39</v>
      </c>
      <c r="B31" s="394"/>
      <c r="C31" s="388"/>
      <c r="D31" s="387" t="s">
        <v>133</v>
      </c>
      <c r="E31" s="395"/>
      <c r="F31" s="141">
        <v>0</v>
      </c>
      <c r="G31" s="139">
        <v>0</v>
      </c>
      <c r="H31" s="141">
        <v>0</v>
      </c>
      <c r="I31" s="389">
        <f>AVERAGE(E31:H31)</f>
        <v>0</v>
      </c>
      <c r="J31" s="390"/>
      <c r="K31" s="14"/>
      <c r="L31" s="402">
        <v>0</v>
      </c>
      <c r="M31" s="403"/>
      <c r="N31" s="398" t="s">
        <v>1</v>
      </c>
      <c r="O31" s="399"/>
      <c r="P31" s="9"/>
      <c r="Q31" t="s">
        <v>5</v>
      </c>
      <c r="R31" s="387" t="s">
        <v>131</v>
      </c>
      <c r="S31" s="394"/>
      <c r="T31" s="388"/>
    </row>
    <row r="32" spans="1:15" ht="16.5" customHeight="1" thickBot="1" thickTop="1">
      <c r="A32" s="387" t="s">
        <v>131</v>
      </c>
      <c r="B32" s="394"/>
      <c r="C32" s="388"/>
      <c r="D32" s="387" t="s">
        <v>28</v>
      </c>
      <c r="E32" s="395"/>
      <c r="F32" s="137">
        <v>0</v>
      </c>
      <c r="G32" s="137">
        <v>0</v>
      </c>
      <c r="H32" s="137">
        <v>0</v>
      </c>
      <c r="I32" s="389">
        <f>AVERAGE(E32:H32)</f>
        <v>0</v>
      </c>
      <c r="J32" s="390"/>
      <c r="K32" s="14"/>
      <c r="L32" s="404"/>
      <c r="M32" s="405"/>
      <c r="N32" s="400"/>
      <c r="O32" s="401"/>
    </row>
    <row r="33" spans="1:10" ht="4.5" customHeight="1" thickTop="1">
      <c r="A33" s="4"/>
      <c r="B33" s="10"/>
      <c r="C33" s="10"/>
      <c r="D33" s="10"/>
      <c r="E33" s="10"/>
      <c r="F33" s="80"/>
      <c r="G33" s="80"/>
      <c r="H33" s="80"/>
      <c r="I33" s="9"/>
      <c r="J33" s="9"/>
    </row>
    <row r="34" spans="1:15" ht="19.5" customHeight="1">
      <c r="A34" s="396" t="s">
        <v>2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8" s="9" customFormat="1" ht="4.5" customHeight="1">
      <c r="A35" s="10"/>
      <c r="B35" s="10"/>
      <c r="C35" s="10"/>
      <c r="D35" s="10"/>
      <c r="E35" s="10"/>
      <c r="F35" s="10"/>
      <c r="G35" s="10"/>
      <c r="H35" s="10"/>
    </row>
    <row r="36" spans="18:27" ht="18" customHeight="1">
      <c r="R36" s="143" t="s">
        <v>52</v>
      </c>
      <c r="S36" s="144"/>
      <c r="T36" s="145"/>
      <c r="U36" s="146">
        <v>6480</v>
      </c>
      <c r="V36" s="95" t="s">
        <v>23</v>
      </c>
      <c r="W36" s="9"/>
      <c r="X36" s="147" t="s">
        <v>75</v>
      </c>
      <c r="Y36" s="148"/>
      <c r="Z36" s="481" t="s">
        <v>76</v>
      </c>
      <c r="AA36" s="482"/>
    </row>
    <row r="37" spans="17:26" ht="18" customHeight="1" thickBot="1">
      <c r="Q37" s="92"/>
      <c r="R37" s="93"/>
      <c r="S37" s="94"/>
      <c r="T37" s="97"/>
      <c r="U37" s="96"/>
      <c r="V37" s="10"/>
      <c r="W37" s="98"/>
      <c r="X37" s="99"/>
      <c r="Y37" s="45">
        <v>3</v>
      </c>
      <c r="Z37" s="44" t="s">
        <v>77</v>
      </c>
    </row>
    <row r="38" spans="18:27" ht="18" customHeight="1" thickTop="1">
      <c r="R38" s="21"/>
      <c r="S38" s="21"/>
      <c r="T38" s="21"/>
      <c r="U38" s="22"/>
      <c r="V38" s="26"/>
      <c r="W38" s="10"/>
      <c r="X38" s="10"/>
      <c r="Y38" s="10"/>
      <c r="Z38" s="9"/>
      <c r="AA38" s="9"/>
    </row>
    <row r="39" spans="18:27" ht="18" customHeight="1">
      <c r="R39" s="391" t="s">
        <v>36</v>
      </c>
      <c r="S39" s="391" t="s">
        <v>68</v>
      </c>
      <c r="T39" s="391"/>
      <c r="U39" s="391" t="s">
        <v>72</v>
      </c>
      <c r="V39" s="391"/>
      <c r="W39" s="391" t="s">
        <v>56</v>
      </c>
      <c r="X39" s="473" t="s">
        <v>57</v>
      </c>
      <c r="Y39" s="392" t="s">
        <v>58</v>
      </c>
      <c r="Z39" s="392"/>
      <c r="AA39" s="392"/>
    </row>
    <row r="40" spans="18:27" ht="6.75" customHeight="1">
      <c r="R40" s="466"/>
      <c r="S40" s="466"/>
      <c r="T40" s="466"/>
      <c r="U40" s="466"/>
      <c r="V40" s="466"/>
      <c r="W40" s="466"/>
      <c r="X40" s="477"/>
      <c r="Y40" s="392"/>
      <c r="Z40" s="392"/>
      <c r="AA40" s="392"/>
    </row>
    <row r="41" spans="14:30" ht="17.25" customHeight="1" thickBot="1">
      <c r="N41" s="9"/>
      <c r="O41" s="9"/>
      <c r="R41" s="7" t="s">
        <v>37</v>
      </c>
      <c r="S41" s="391" t="s">
        <v>29</v>
      </c>
      <c r="T41" s="391"/>
      <c r="U41" s="463" t="e">
        <f>#REF!</f>
        <v>#REF!</v>
      </c>
      <c r="V41" s="463"/>
      <c r="W41" s="25">
        <f>U36/10</f>
        <v>648</v>
      </c>
      <c r="X41" s="32">
        <v>0</v>
      </c>
      <c r="Y41" s="463" t="e">
        <f>U41-W41-X41+(Y37*150)</f>
        <v>#REF!</v>
      </c>
      <c r="Z41" s="464"/>
      <c r="AA41" s="7" t="s">
        <v>29</v>
      </c>
      <c r="AB41" s="9"/>
      <c r="AC41" s="9"/>
      <c r="AD41" s="9"/>
    </row>
    <row r="42" spans="18:27" ht="16.5" customHeight="1" thickTop="1">
      <c r="R42" s="7" t="s">
        <v>38</v>
      </c>
      <c r="S42" s="391" t="s">
        <v>23</v>
      </c>
      <c r="T42" s="391"/>
      <c r="U42" s="463" t="e">
        <f>#REF!</f>
        <v>#REF!</v>
      </c>
      <c r="V42" s="463"/>
      <c r="W42" s="28">
        <f>U36</f>
        <v>6480</v>
      </c>
      <c r="X42" s="46">
        <v>800</v>
      </c>
      <c r="Y42" s="465" t="e">
        <f>U42-W42-X42</f>
        <v>#REF!</v>
      </c>
      <c r="Z42" s="464"/>
      <c r="AA42" s="7" t="s">
        <v>23</v>
      </c>
    </row>
    <row r="43" spans="14:30" ht="18" customHeight="1">
      <c r="N43" s="9"/>
      <c r="O43" s="9"/>
      <c r="R43" s="7" t="s">
        <v>39</v>
      </c>
      <c r="S43" s="391" t="s">
        <v>59</v>
      </c>
      <c r="T43" s="391"/>
      <c r="U43" s="463" t="e">
        <f>#REF!</f>
        <v>#REF!</v>
      </c>
      <c r="V43" s="463"/>
      <c r="W43" s="28">
        <f>U36/13.6</f>
        <v>476.47058823529414</v>
      </c>
      <c r="X43" s="47">
        <v>120</v>
      </c>
      <c r="Y43" s="465" t="e">
        <f>U43-W43-X43</f>
        <v>#REF!</v>
      </c>
      <c r="Z43" s="464"/>
      <c r="AA43" s="7" t="s">
        <v>59</v>
      </c>
      <c r="AB43" s="9"/>
      <c r="AC43" s="9"/>
      <c r="AD43" s="9"/>
    </row>
    <row r="44" ht="18" customHeight="1"/>
    <row r="45" spans="18:27" ht="18" customHeight="1">
      <c r="R45" s="488" t="s">
        <v>60</v>
      </c>
      <c r="S45" s="488"/>
      <c r="T45" s="488"/>
      <c r="U45" s="488"/>
      <c r="V45" s="488"/>
      <c r="W45" s="488"/>
      <c r="X45" s="488"/>
      <c r="Y45" s="488"/>
      <c r="Z45" s="488"/>
      <c r="AA45" s="488"/>
    </row>
    <row r="46" ht="18" customHeight="1"/>
    <row r="47" spans="18:28" ht="6" customHeight="1">
      <c r="R47" s="391" t="s">
        <v>36</v>
      </c>
      <c r="S47" s="467" t="s">
        <v>61</v>
      </c>
      <c r="T47" s="468"/>
      <c r="U47" s="471" t="s">
        <v>62</v>
      </c>
      <c r="V47" s="473" t="s">
        <v>20</v>
      </c>
      <c r="W47" s="474"/>
      <c r="X47" s="391" t="s">
        <v>63</v>
      </c>
      <c r="Z47" s="484" t="s">
        <v>73</v>
      </c>
      <c r="AB47" s="10"/>
    </row>
    <row r="48" spans="14:30" s="9" customFormat="1" ht="18" customHeight="1" thickBot="1">
      <c r="N48"/>
      <c r="O48"/>
      <c r="R48" s="466"/>
      <c r="S48" s="469"/>
      <c r="T48" s="470"/>
      <c r="U48" s="472"/>
      <c r="V48" s="475"/>
      <c r="W48" s="476"/>
      <c r="X48" s="391"/>
      <c r="Y48"/>
      <c r="Z48" s="485"/>
      <c r="AA48"/>
      <c r="AB48"/>
      <c r="AC48"/>
      <c r="AD48"/>
    </row>
    <row r="49" spans="18:26" ht="18" customHeight="1" thickTop="1">
      <c r="R49" s="7" t="s">
        <v>37</v>
      </c>
      <c r="S49" s="27" t="e">
        <f>Y41</f>
        <v>#REF!</v>
      </c>
      <c r="T49" s="18" t="s">
        <v>29</v>
      </c>
      <c r="U49" s="19">
        <v>10</v>
      </c>
      <c r="V49" s="486">
        <v>0.75</v>
      </c>
      <c r="W49" s="487"/>
      <c r="X49" s="24" t="e">
        <f>S49*U49*V49</f>
        <v>#REF!</v>
      </c>
      <c r="Z49" s="30" t="e">
        <f>X49/0.018/#REF!/#REF!</f>
        <v>#REF!</v>
      </c>
    </row>
    <row r="50" spans="14:30" s="9" customFormat="1" ht="7.5" customHeight="1">
      <c r="N50"/>
      <c r="O50"/>
      <c r="R50" s="7" t="s">
        <v>38</v>
      </c>
      <c r="S50" s="27" t="e">
        <f>Y42</f>
        <v>#REF!</v>
      </c>
      <c r="T50" s="18" t="s">
        <v>23</v>
      </c>
      <c r="U50" s="19">
        <v>1</v>
      </c>
      <c r="V50" s="461">
        <v>0.75</v>
      </c>
      <c r="W50" s="462"/>
      <c r="X50" s="23" t="e">
        <f>S50*U50*V50</f>
        <v>#REF!</v>
      </c>
      <c r="Y50"/>
      <c r="Z50" s="30" t="e">
        <f>X50/0.018/#REF!/#REF!</f>
        <v>#REF!</v>
      </c>
      <c r="AA50"/>
      <c r="AB50"/>
      <c r="AC50"/>
      <c r="AD50"/>
    </row>
    <row r="51" spans="18:26" ht="18.75" thickBot="1">
      <c r="R51" s="7" t="s">
        <v>39</v>
      </c>
      <c r="S51" s="27" t="e">
        <f>Y43</f>
        <v>#REF!</v>
      </c>
      <c r="T51" s="18" t="s">
        <v>59</v>
      </c>
      <c r="U51" s="19">
        <v>13.6</v>
      </c>
      <c r="V51" s="459">
        <v>0.75</v>
      </c>
      <c r="W51" s="460"/>
      <c r="X51" s="24" t="e">
        <f>S51*U51*V51</f>
        <v>#REF!</v>
      </c>
      <c r="Z51" s="30" t="e">
        <f>X51/0.018/#REF!/#REF!</f>
        <v>#REF!</v>
      </c>
    </row>
    <row r="52" ht="18" customHeight="1" thickTop="1"/>
    <row r="53" spans="18:27" ht="18" customHeight="1">
      <c r="R53" s="483" t="s">
        <v>79</v>
      </c>
      <c r="S53" s="483"/>
      <c r="T53" s="483"/>
      <c r="U53" s="483"/>
      <c r="V53" s="483"/>
      <c r="W53" s="483"/>
      <c r="X53" s="483"/>
      <c r="Y53" s="483"/>
      <c r="Z53" s="483"/>
      <c r="AA53" s="483"/>
    </row>
    <row r="54" spans="18:27" ht="18" customHeight="1">
      <c r="R54" s="478" t="s">
        <v>64</v>
      </c>
      <c r="S54" s="479"/>
      <c r="T54" s="479"/>
      <c r="U54" s="479"/>
      <c r="V54" s="479"/>
      <c r="W54" s="479"/>
      <c r="X54" s="17"/>
      <c r="Y54" s="29" t="s">
        <v>65</v>
      </c>
      <c r="Z54" s="7" t="s">
        <v>66</v>
      </c>
      <c r="AA54" s="31" t="s">
        <v>67</v>
      </c>
    </row>
    <row r="55" spans="18:27" ht="18" customHeight="1">
      <c r="R55" s="480"/>
      <c r="S55" s="480"/>
      <c r="T55" s="480"/>
      <c r="U55" s="480"/>
      <c r="V55" s="480"/>
      <c r="W55" s="480"/>
      <c r="X55" s="8" t="s">
        <v>37</v>
      </c>
      <c r="Y55" s="30" t="e">
        <f>Z49</f>
        <v>#REF!</v>
      </c>
      <c r="Z55" s="7" t="e">
        <f>#REF!</f>
        <v>#REF!</v>
      </c>
      <c r="AA55" s="31" t="e">
        <f>Y55/Z55</f>
        <v>#REF!</v>
      </c>
    </row>
    <row r="56" spans="18:27" ht="6.75" customHeight="1" thickBot="1">
      <c r="R56" s="480"/>
      <c r="S56" s="480"/>
      <c r="T56" s="480"/>
      <c r="U56" s="480"/>
      <c r="V56" s="480"/>
      <c r="W56" s="480"/>
      <c r="X56" s="8" t="s">
        <v>38</v>
      </c>
      <c r="Y56" s="30" t="e">
        <f>Z50</f>
        <v>#REF!</v>
      </c>
      <c r="Z56" s="7" t="e">
        <f>#REF!</f>
        <v>#REF!</v>
      </c>
      <c r="AA56" s="31" t="e">
        <f>Y56/Z56</f>
        <v>#REF!</v>
      </c>
    </row>
    <row r="57" spans="18:27" ht="18.75" customHeight="1" thickBot="1">
      <c r="R57" s="51" t="s">
        <v>70</v>
      </c>
      <c r="S57" s="52"/>
      <c r="T57" s="52"/>
      <c r="U57" s="50" t="s">
        <v>71</v>
      </c>
      <c r="V57" s="52"/>
      <c r="W57" s="53"/>
      <c r="X57" s="20" t="s">
        <v>39</v>
      </c>
      <c r="Y57" s="30" t="e">
        <f>Z51</f>
        <v>#REF!</v>
      </c>
      <c r="Z57" s="7" t="e">
        <f>#REF!</f>
        <v>#REF!</v>
      </c>
      <c r="AA57" s="31" t="e">
        <f>Y57/Z57</f>
        <v>#REF!</v>
      </c>
    </row>
    <row r="58" spans="18:23" ht="6.75" customHeight="1" thickTop="1">
      <c r="R58" s="34" t="s">
        <v>37</v>
      </c>
      <c r="S58" s="33" t="e">
        <f>#REF!*AA55/1000</f>
        <v>#REF!</v>
      </c>
      <c r="T58" s="40" t="s">
        <v>23</v>
      </c>
      <c r="U58" s="48">
        <v>1.2</v>
      </c>
      <c r="V58" s="39" t="e">
        <f>S58*U58</f>
        <v>#REF!</v>
      </c>
      <c r="W58" s="35" t="s">
        <v>74</v>
      </c>
    </row>
    <row r="59" spans="18:23" ht="38.25">
      <c r="R59" s="16" t="s">
        <v>38</v>
      </c>
      <c r="S59" s="33" t="e">
        <f>#REF!*AA56/1000</f>
        <v>#REF!</v>
      </c>
      <c r="T59" s="40" t="s">
        <v>23</v>
      </c>
      <c r="U59" s="49">
        <v>1.2</v>
      </c>
      <c r="V59" s="39" t="e">
        <f>S59*U59</f>
        <v>#REF!</v>
      </c>
      <c r="W59" s="35" t="s">
        <v>74</v>
      </c>
    </row>
    <row r="60" spans="18:23" ht="39" thickBot="1">
      <c r="R60" s="36" t="s">
        <v>39</v>
      </c>
      <c r="S60" s="37" t="e">
        <f>#REF!*AA57/1000</f>
        <v>#REF!</v>
      </c>
      <c r="T60" s="41" t="s">
        <v>23</v>
      </c>
      <c r="U60" s="54">
        <v>1.2</v>
      </c>
      <c r="V60" s="42" t="e">
        <f>S60*U60</f>
        <v>#REF!</v>
      </c>
      <c r="W60" s="38" t="s">
        <v>74</v>
      </c>
    </row>
    <row r="61" ht="18" customHeight="1"/>
    <row r="62" ht="18" customHeight="1">
      <c r="U62" s="9"/>
    </row>
    <row r="63" ht="18" customHeight="1"/>
    <row r="64" ht="5.25" customHeight="1"/>
    <row r="66" ht="16.5" customHeight="1">
      <c r="J66" s="43"/>
    </row>
    <row r="67" ht="18" customHeight="1"/>
    <row r="68" ht="18" customHeight="1"/>
    <row r="69" ht="18" customHeight="1"/>
    <row r="70" ht="18.75" customHeight="1"/>
    <row r="71" ht="18" customHeight="1"/>
    <row r="72" ht="18" customHeight="1"/>
    <row r="73" ht="18" customHeight="1"/>
  </sheetData>
  <sheetProtection password="CDF6" sheet="1" objects="1" scenarios="1" selectLockedCells="1"/>
  <mergeCells count="96">
    <mergeCell ref="R54:W56"/>
    <mergeCell ref="Z36:AA36"/>
    <mergeCell ref="R53:AA53"/>
    <mergeCell ref="Z47:Z48"/>
    <mergeCell ref="V49:W49"/>
    <mergeCell ref="X47:X48"/>
    <mergeCell ref="R45:AA45"/>
    <mergeCell ref="Y43:Z43"/>
    <mergeCell ref="R39:R40"/>
    <mergeCell ref="S39:T40"/>
    <mergeCell ref="U39:V40"/>
    <mergeCell ref="W39:W40"/>
    <mergeCell ref="X39:X40"/>
    <mergeCell ref="Y39:AA40"/>
    <mergeCell ref="Y41:Z41"/>
    <mergeCell ref="Y42:Z42"/>
    <mergeCell ref="U43:V43"/>
    <mergeCell ref="R47:R48"/>
    <mergeCell ref="S47:T48"/>
    <mergeCell ref="U47:U48"/>
    <mergeCell ref="V47:W48"/>
    <mergeCell ref="Q18:T18"/>
    <mergeCell ref="Q19:R19"/>
    <mergeCell ref="Q20:R20"/>
    <mergeCell ref="V51:W51"/>
    <mergeCell ref="S41:T41"/>
    <mergeCell ref="S42:T42"/>
    <mergeCell ref="S43:T43"/>
    <mergeCell ref="V50:W50"/>
    <mergeCell ref="U41:V41"/>
    <mergeCell ref="U42:V42"/>
    <mergeCell ref="A29:C29"/>
    <mergeCell ref="R29:T29"/>
    <mergeCell ref="R30:T30"/>
    <mergeCell ref="R31:T31"/>
    <mergeCell ref="I31:J31"/>
    <mergeCell ref="A30:C30"/>
    <mergeCell ref="A31:C31"/>
    <mergeCell ref="Q21:R21"/>
    <mergeCell ref="Q22:R22"/>
    <mergeCell ref="Q23:R23"/>
    <mergeCell ref="A28:C28"/>
    <mergeCell ref="R28:T28"/>
    <mergeCell ref="A22:C22"/>
    <mergeCell ref="A23:C23"/>
    <mergeCell ref="I21:J21"/>
    <mergeCell ref="I22:J22"/>
    <mergeCell ref="I23:J23"/>
    <mergeCell ref="D22:E22"/>
    <mergeCell ref="D23:E23"/>
    <mergeCell ref="A25:O25"/>
    <mergeCell ref="A26:O26"/>
    <mergeCell ref="A21:C21"/>
    <mergeCell ref="D18:F18"/>
    <mergeCell ref="G18:H18"/>
    <mergeCell ref="I18:K18"/>
    <mergeCell ref="D19:E19"/>
    <mergeCell ref="D20:E20"/>
    <mergeCell ref="D21:E21"/>
    <mergeCell ref="I19:J19"/>
    <mergeCell ref="I20:J20"/>
    <mergeCell ref="A14:C14"/>
    <mergeCell ref="A16:O16"/>
    <mergeCell ref="A19:C19"/>
    <mergeCell ref="A20:C20"/>
    <mergeCell ref="G14:K14"/>
    <mergeCell ref="A1:O1"/>
    <mergeCell ref="A3:O3"/>
    <mergeCell ref="A8:B8"/>
    <mergeCell ref="A10:O10"/>
    <mergeCell ref="H5:I5"/>
    <mergeCell ref="B5:G5"/>
    <mergeCell ref="J5:O5"/>
    <mergeCell ref="C6:O7"/>
    <mergeCell ref="C8:G8"/>
    <mergeCell ref="I8:O8"/>
    <mergeCell ref="A12:C12"/>
    <mergeCell ref="A13:C13"/>
    <mergeCell ref="G12:K12"/>
    <mergeCell ref="G13:K13"/>
    <mergeCell ref="D12:E12"/>
    <mergeCell ref="D28:E28"/>
    <mergeCell ref="D29:E29"/>
    <mergeCell ref="D30:E30"/>
    <mergeCell ref="D31:E31"/>
    <mergeCell ref="A32:C32"/>
    <mergeCell ref="D32:E32"/>
    <mergeCell ref="I32:J32"/>
    <mergeCell ref="A34:O34"/>
    <mergeCell ref="N31:O32"/>
    <mergeCell ref="L31:M32"/>
    <mergeCell ref="I28:J28"/>
    <mergeCell ref="I29:J29"/>
    <mergeCell ref="I30:J30"/>
    <mergeCell ref="L28:O28"/>
    <mergeCell ref="L29:O30"/>
  </mergeCells>
  <printOptions/>
  <pageMargins left="0.22" right="0.22" top="0.29" bottom="0.24" header="0.22" footer="0.21"/>
  <pageSetup horizontalDpi="600" verticalDpi="600" orientation="portrait" paperSize="9"/>
  <ignoredErrors>
    <ignoredError sqref="I30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3:G100"/>
  <sheetViews>
    <sheetView workbookViewId="0" topLeftCell="K1">
      <selection activeCell="A1" sqref="A1:J16384"/>
    </sheetView>
  </sheetViews>
  <sheetFormatPr defaultColWidth="11.421875" defaultRowHeight="12.75"/>
  <cols>
    <col min="1" max="3" width="0" style="0" hidden="1" customWidth="1"/>
    <col min="4" max="4" width="21.421875" style="0" hidden="1" customWidth="1"/>
    <col min="5" max="5" width="11.00390625" style="0" hidden="1" customWidth="1"/>
    <col min="6" max="10" width="0" style="0" hidden="1" customWidth="1"/>
  </cols>
  <sheetData>
    <row r="3" spans="3:7" ht="12">
      <c r="C3" s="162">
        <v>1</v>
      </c>
      <c r="D3" t="s">
        <v>7</v>
      </c>
      <c r="E3">
        <v>252</v>
      </c>
      <c r="F3" s="162">
        <v>2626</v>
      </c>
      <c r="G3" s="162">
        <v>-10</v>
      </c>
    </row>
    <row r="4" spans="3:7" ht="12">
      <c r="C4" s="162">
        <v>2</v>
      </c>
      <c r="D4" t="s">
        <v>8</v>
      </c>
      <c r="E4">
        <v>160</v>
      </c>
      <c r="F4" s="162">
        <v>2963</v>
      </c>
      <c r="G4" s="162">
        <v>-7</v>
      </c>
    </row>
    <row r="5" spans="3:7" ht="12">
      <c r="C5" s="162">
        <v>2</v>
      </c>
      <c r="D5" t="s">
        <v>13</v>
      </c>
      <c r="E5">
        <v>98</v>
      </c>
      <c r="F5" s="162">
        <v>2724</v>
      </c>
      <c r="G5" s="162">
        <v>-7</v>
      </c>
    </row>
    <row r="6" spans="3:7" ht="12">
      <c r="C6" s="162">
        <v>3</v>
      </c>
      <c r="D6" t="s">
        <v>9</v>
      </c>
      <c r="E6">
        <v>250</v>
      </c>
      <c r="F6" s="162">
        <v>2508</v>
      </c>
      <c r="G6" s="162">
        <v>-8</v>
      </c>
    </row>
    <row r="7" spans="3:7" ht="12">
      <c r="C7" s="162">
        <v>4</v>
      </c>
      <c r="D7" t="s">
        <v>10</v>
      </c>
      <c r="E7">
        <v>1431</v>
      </c>
      <c r="F7">
        <v>3470</v>
      </c>
      <c r="G7" s="162">
        <v>-8</v>
      </c>
    </row>
    <row r="8" spans="3:7" ht="12">
      <c r="C8" s="162">
        <v>4</v>
      </c>
      <c r="D8" t="s">
        <v>12</v>
      </c>
      <c r="E8">
        <v>896</v>
      </c>
      <c r="F8" s="162">
        <v>3323</v>
      </c>
      <c r="G8" s="162">
        <v>-8</v>
      </c>
    </row>
    <row r="9" spans="3:7" ht="12">
      <c r="C9" s="162">
        <v>4</v>
      </c>
      <c r="D9" t="s">
        <v>11</v>
      </c>
      <c r="E9">
        <v>457</v>
      </c>
      <c r="F9">
        <v>2213</v>
      </c>
      <c r="G9" s="162">
        <v>-8</v>
      </c>
    </row>
    <row r="10" spans="3:7" ht="12">
      <c r="C10" s="162">
        <v>5</v>
      </c>
      <c r="D10" s="162" t="s">
        <v>14</v>
      </c>
      <c r="E10" s="162"/>
      <c r="F10" s="162">
        <v>4475</v>
      </c>
      <c r="G10" s="162">
        <v>-10</v>
      </c>
    </row>
    <row r="11" spans="3:7" ht="12">
      <c r="C11" s="162">
        <v>6</v>
      </c>
      <c r="D11" s="162"/>
      <c r="E11" s="162"/>
      <c r="F11" s="162">
        <v>3428</v>
      </c>
      <c r="G11" s="162">
        <v>-8</v>
      </c>
    </row>
    <row r="12" spans="3:7" ht="12">
      <c r="C12" s="162">
        <v>7</v>
      </c>
      <c r="D12" s="162"/>
      <c r="E12" s="162"/>
      <c r="F12" s="162">
        <v>2314</v>
      </c>
      <c r="G12" s="162">
        <v>-8</v>
      </c>
    </row>
    <row r="13" spans="3:7" ht="12">
      <c r="C13" s="162">
        <v>8</v>
      </c>
      <c r="D13" s="162"/>
      <c r="E13" s="162"/>
      <c r="F13" s="162">
        <v>3089</v>
      </c>
      <c r="G13" s="162">
        <v>-10</v>
      </c>
    </row>
    <row r="14" spans="3:7" ht="12">
      <c r="C14" s="162">
        <v>9</v>
      </c>
      <c r="D14" s="162"/>
      <c r="E14" s="162"/>
      <c r="F14" s="162">
        <v>3206</v>
      </c>
      <c r="G14" s="162">
        <v>-5</v>
      </c>
    </row>
    <row r="15" spans="3:7" ht="12">
      <c r="C15" s="162">
        <v>10</v>
      </c>
      <c r="D15" s="162"/>
      <c r="E15" s="162"/>
      <c r="F15" s="162">
        <v>2620</v>
      </c>
      <c r="G15" s="162">
        <v>-10</v>
      </c>
    </row>
    <row r="16" spans="3:7" ht="12">
      <c r="C16" s="162">
        <v>11</v>
      </c>
      <c r="D16" s="162"/>
      <c r="E16" s="162"/>
      <c r="F16" s="162">
        <v>1930</v>
      </c>
      <c r="G16" s="162">
        <v>-4</v>
      </c>
    </row>
    <row r="17" spans="3:7" ht="12">
      <c r="C17" s="162">
        <v>12</v>
      </c>
      <c r="D17" s="162"/>
      <c r="E17" s="162"/>
      <c r="F17" s="162">
        <v>2703</v>
      </c>
      <c r="G17" s="162">
        <v>-6</v>
      </c>
    </row>
    <row r="18" spans="3:7" ht="12">
      <c r="C18" s="162">
        <v>13</v>
      </c>
      <c r="D18" s="162"/>
      <c r="E18" s="162"/>
      <c r="F18" s="162">
        <v>1853</v>
      </c>
      <c r="G18" s="162">
        <v>-5</v>
      </c>
    </row>
    <row r="19" spans="3:7" ht="12">
      <c r="C19" s="162">
        <v>14</v>
      </c>
      <c r="D19" s="162"/>
      <c r="E19" s="162"/>
      <c r="F19" s="162">
        <v>2517</v>
      </c>
      <c r="G19" s="162">
        <v>-7</v>
      </c>
    </row>
    <row r="20" spans="3:7" ht="12">
      <c r="C20" s="162">
        <v>15</v>
      </c>
      <c r="D20" s="162"/>
      <c r="E20" s="162"/>
      <c r="F20" s="162">
        <v>3302</v>
      </c>
      <c r="G20" s="162">
        <v>-8</v>
      </c>
    </row>
    <row r="21" spans="3:7" ht="12">
      <c r="C21" s="162">
        <v>16</v>
      </c>
      <c r="D21" s="162"/>
      <c r="E21" s="162"/>
      <c r="F21" s="162">
        <v>2136</v>
      </c>
      <c r="G21" s="162">
        <v>-5</v>
      </c>
    </row>
    <row r="22" spans="3:7" ht="12">
      <c r="C22" s="162">
        <v>17</v>
      </c>
      <c r="D22" s="162"/>
      <c r="E22" s="162"/>
      <c r="F22" s="162">
        <v>1846</v>
      </c>
      <c r="G22" s="162">
        <v>-5</v>
      </c>
    </row>
    <row r="23" spans="3:7" ht="12">
      <c r="C23" s="162">
        <v>18</v>
      </c>
      <c r="D23" s="162"/>
      <c r="E23" s="162"/>
      <c r="F23" s="162">
        <v>2487</v>
      </c>
      <c r="G23" s="162">
        <v>-7</v>
      </c>
    </row>
    <row r="24" spans="3:7" ht="12">
      <c r="C24" s="162">
        <v>19</v>
      </c>
      <c r="D24" s="162"/>
      <c r="E24" s="162"/>
      <c r="F24" s="162">
        <v>3200</v>
      </c>
      <c r="G24" s="162">
        <v>-8</v>
      </c>
    </row>
    <row r="25" spans="3:7" ht="12">
      <c r="C25" s="162">
        <v>20</v>
      </c>
      <c r="D25" s="162"/>
      <c r="E25" s="162"/>
      <c r="F25" s="162">
        <v>3022</v>
      </c>
      <c r="G25" s="162">
        <v>-2</v>
      </c>
    </row>
    <row r="26" spans="3:7" ht="12">
      <c r="C26" s="162">
        <v>21</v>
      </c>
      <c r="D26" s="162"/>
      <c r="E26" s="162"/>
      <c r="F26" s="162">
        <v>2868</v>
      </c>
      <c r="G26" s="162">
        <v>-10</v>
      </c>
    </row>
    <row r="27" spans="3:7" ht="12">
      <c r="C27" s="162">
        <v>22</v>
      </c>
      <c r="D27" s="162"/>
      <c r="E27" s="162"/>
      <c r="F27" s="162">
        <v>2445</v>
      </c>
      <c r="G27" s="162">
        <v>-4</v>
      </c>
    </row>
    <row r="28" spans="3:7" ht="12">
      <c r="C28" s="162">
        <v>23</v>
      </c>
      <c r="D28" s="162"/>
      <c r="E28" s="162"/>
      <c r="F28" s="162">
        <v>3061</v>
      </c>
      <c r="G28" s="162">
        <v>-8</v>
      </c>
    </row>
    <row r="29" spans="3:7" ht="12">
      <c r="C29" s="162">
        <v>24</v>
      </c>
      <c r="D29" s="162"/>
      <c r="E29" s="162"/>
      <c r="F29" s="162">
        <v>2079</v>
      </c>
      <c r="G29" s="162">
        <v>-5</v>
      </c>
    </row>
    <row r="30" spans="3:7" ht="12">
      <c r="C30" s="162">
        <v>25</v>
      </c>
      <c r="D30" s="162"/>
      <c r="E30" s="162"/>
      <c r="F30" s="162">
        <v>3548</v>
      </c>
      <c r="G30" s="162">
        <v>-12</v>
      </c>
    </row>
    <row r="31" spans="3:7" ht="12">
      <c r="C31" s="162">
        <v>26</v>
      </c>
      <c r="D31" s="162"/>
      <c r="E31" s="162"/>
      <c r="F31" s="162">
        <v>3389</v>
      </c>
      <c r="G31" s="162">
        <v>-6</v>
      </c>
    </row>
    <row r="32" spans="3:7" ht="12">
      <c r="C32" s="162">
        <v>27</v>
      </c>
      <c r="D32" s="162"/>
      <c r="E32" s="162"/>
      <c r="F32" s="162">
        <v>2600</v>
      </c>
      <c r="G32" s="162">
        <v>-7</v>
      </c>
    </row>
    <row r="33" spans="3:7" ht="12">
      <c r="C33" s="162">
        <v>28</v>
      </c>
      <c r="D33" s="162"/>
      <c r="E33" s="162"/>
      <c r="F33" s="162">
        <v>2586</v>
      </c>
      <c r="G33" s="162">
        <v>-7</v>
      </c>
    </row>
    <row r="34" spans="3:7" ht="12">
      <c r="C34" s="162">
        <v>29</v>
      </c>
      <c r="D34" s="162"/>
      <c r="E34" s="162"/>
      <c r="F34" s="162">
        <v>2160</v>
      </c>
      <c r="G34" s="162">
        <v>-4</v>
      </c>
    </row>
    <row r="35" spans="3:7" ht="12">
      <c r="C35" s="162">
        <v>30</v>
      </c>
      <c r="D35" s="162"/>
      <c r="E35" s="162"/>
      <c r="F35" s="162">
        <v>3928</v>
      </c>
      <c r="G35" s="162">
        <v>-5</v>
      </c>
    </row>
    <row r="36" spans="3:7" ht="12">
      <c r="C36" s="162">
        <v>31</v>
      </c>
      <c r="D36" s="162"/>
      <c r="E36" s="162"/>
      <c r="F36" s="162">
        <v>2511</v>
      </c>
      <c r="G36" s="162">
        <v>-5</v>
      </c>
    </row>
    <row r="37" spans="3:7" ht="12">
      <c r="C37" s="162">
        <v>32</v>
      </c>
      <c r="D37" s="162"/>
      <c r="E37" s="162"/>
      <c r="F37" s="162">
        <v>2150</v>
      </c>
      <c r="G37" s="162">
        <v>-5</v>
      </c>
    </row>
    <row r="38" spans="3:7" ht="12">
      <c r="C38" s="162">
        <v>33</v>
      </c>
      <c r="D38" s="162"/>
      <c r="E38" s="162"/>
      <c r="F38" s="162">
        <v>2037</v>
      </c>
      <c r="G38" s="162">
        <v>-4</v>
      </c>
    </row>
    <row r="39" spans="3:7" ht="12">
      <c r="C39" s="162">
        <v>34</v>
      </c>
      <c r="D39" s="162"/>
      <c r="E39" s="162"/>
      <c r="F39" s="162">
        <v>1825</v>
      </c>
      <c r="G39" s="162">
        <v>-4</v>
      </c>
    </row>
    <row r="40" spans="3:7" ht="12">
      <c r="C40" s="162">
        <v>35</v>
      </c>
      <c r="D40" s="162"/>
      <c r="E40" s="162"/>
      <c r="F40" s="162">
        <v>2292</v>
      </c>
      <c r="G40" s="162">
        <v>-5</v>
      </c>
    </row>
    <row r="41" spans="3:7" ht="12">
      <c r="C41" s="162">
        <v>36</v>
      </c>
      <c r="D41" s="162"/>
      <c r="E41" s="162"/>
      <c r="F41" s="162">
        <v>2403</v>
      </c>
      <c r="G41" s="162">
        <v>-7</v>
      </c>
    </row>
    <row r="42" spans="3:7" ht="12">
      <c r="C42" s="162">
        <v>37</v>
      </c>
      <c r="D42" s="162"/>
      <c r="E42" s="162"/>
      <c r="F42" s="162">
        <v>2338</v>
      </c>
      <c r="G42" s="162">
        <v>-7</v>
      </c>
    </row>
    <row r="43" spans="3:7" ht="12">
      <c r="C43" s="162">
        <v>38</v>
      </c>
      <c r="D43" s="162"/>
      <c r="E43" s="162"/>
      <c r="F43" s="162">
        <v>3700</v>
      </c>
      <c r="G43" s="162">
        <v>-10</v>
      </c>
    </row>
    <row r="44" spans="3:7" ht="12">
      <c r="C44" s="162">
        <v>39</v>
      </c>
      <c r="D44" s="162"/>
      <c r="E44" s="162"/>
      <c r="F44" s="162">
        <v>2918</v>
      </c>
      <c r="G44" s="162">
        <v>-10</v>
      </c>
    </row>
    <row r="45" spans="3:7" ht="12">
      <c r="C45" s="162">
        <v>40</v>
      </c>
      <c r="D45" s="162"/>
      <c r="E45" s="162"/>
      <c r="F45" s="162">
        <v>2036</v>
      </c>
      <c r="G45" s="162">
        <v>-4</v>
      </c>
    </row>
    <row r="46" spans="3:7" ht="12">
      <c r="C46" s="162">
        <v>41</v>
      </c>
      <c r="D46" s="162"/>
      <c r="E46" s="162"/>
      <c r="F46" s="162">
        <v>2467</v>
      </c>
      <c r="G46" s="162">
        <v>-7</v>
      </c>
    </row>
    <row r="47" spans="3:7" ht="12">
      <c r="C47" s="162">
        <v>42</v>
      </c>
      <c r="D47" s="162"/>
      <c r="E47" s="162"/>
      <c r="F47" s="162">
        <v>2636</v>
      </c>
      <c r="G47" s="162">
        <v>-10</v>
      </c>
    </row>
    <row r="48" spans="3:7" ht="12">
      <c r="C48" s="162">
        <v>43</v>
      </c>
      <c r="D48" s="162"/>
      <c r="E48" s="162"/>
      <c r="F48" s="162">
        <v>2905</v>
      </c>
      <c r="G48" s="162">
        <v>-8</v>
      </c>
    </row>
    <row r="49" spans="3:7" ht="12">
      <c r="C49" s="162">
        <v>44</v>
      </c>
      <c r="D49" s="162"/>
      <c r="E49" s="162"/>
      <c r="F49" s="162">
        <v>2199</v>
      </c>
      <c r="G49" s="162">
        <v>-5</v>
      </c>
    </row>
    <row r="50" spans="3:7" ht="12">
      <c r="C50" s="162">
        <v>45</v>
      </c>
      <c r="D50" s="162"/>
      <c r="E50" s="162"/>
      <c r="F50" s="162">
        <v>2532</v>
      </c>
      <c r="G50" s="162">
        <v>-7</v>
      </c>
    </row>
    <row r="51" spans="3:7" ht="12">
      <c r="C51" s="162">
        <v>46</v>
      </c>
      <c r="D51" s="162"/>
      <c r="E51" s="162"/>
      <c r="F51" s="162">
        <v>2132</v>
      </c>
      <c r="G51" s="162">
        <v>-6</v>
      </c>
    </row>
    <row r="52" spans="3:7" ht="12">
      <c r="C52" s="162">
        <v>47</v>
      </c>
      <c r="D52" s="162"/>
      <c r="E52" s="162"/>
      <c r="F52" s="162">
        <v>2078</v>
      </c>
      <c r="G52" s="162">
        <v>-5</v>
      </c>
    </row>
    <row r="53" spans="3:7" ht="12">
      <c r="C53" s="162">
        <v>48</v>
      </c>
      <c r="D53" s="162"/>
      <c r="E53" s="162"/>
      <c r="F53" s="162">
        <v>3500</v>
      </c>
      <c r="G53" s="162">
        <v>-6</v>
      </c>
    </row>
    <row r="54" spans="3:7" ht="12">
      <c r="C54" s="162">
        <v>49</v>
      </c>
      <c r="D54" s="162"/>
      <c r="E54" s="162"/>
      <c r="F54" s="162">
        <v>2308</v>
      </c>
      <c r="G54" s="162">
        <v>-7</v>
      </c>
    </row>
    <row r="55" spans="3:7" ht="12">
      <c r="C55" s="162">
        <v>50</v>
      </c>
      <c r="D55" s="162"/>
      <c r="E55" s="162"/>
      <c r="F55" s="162">
        <v>2228</v>
      </c>
      <c r="G55" s="162">
        <v>-4</v>
      </c>
    </row>
    <row r="56" spans="3:7" ht="12">
      <c r="C56" s="162">
        <v>51</v>
      </c>
      <c r="D56" s="162"/>
      <c r="E56" s="162"/>
      <c r="F56" s="162">
        <v>2709</v>
      </c>
      <c r="G56" s="162">
        <v>-10</v>
      </c>
    </row>
    <row r="57" spans="3:7" ht="12">
      <c r="C57" s="162">
        <v>52</v>
      </c>
      <c r="D57" s="162"/>
      <c r="E57" s="162"/>
      <c r="F57" s="162">
        <v>2954</v>
      </c>
      <c r="G57" s="162">
        <v>-12</v>
      </c>
    </row>
    <row r="58" spans="3:7" ht="12">
      <c r="C58" s="162">
        <v>53</v>
      </c>
      <c r="D58" s="162"/>
      <c r="E58" s="162"/>
      <c r="F58" s="162">
        <v>2550</v>
      </c>
      <c r="G58" s="162">
        <v>-7</v>
      </c>
    </row>
    <row r="59" spans="3:7" ht="12">
      <c r="C59" s="162">
        <v>54</v>
      </c>
      <c r="D59" s="162"/>
      <c r="E59" s="162"/>
      <c r="F59" s="162">
        <v>2923</v>
      </c>
      <c r="G59" s="162">
        <v>-15</v>
      </c>
    </row>
    <row r="60" spans="3:7" ht="12">
      <c r="C60" s="162">
        <v>55</v>
      </c>
      <c r="D60" s="162"/>
      <c r="E60" s="162"/>
      <c r="F60" s="162">
        <v>2985</v>
      </c>
      <c r="G60" s="162">
        <v>-12</v>
      </c>
    </row>
    <row r="61" spans="3:7" ht="12">
      <c r="C61" s="162">
        <v>56</v>
      </c>
      <c r="D61" s="162"/>
      <c r="E61" s="162"/>
      <c r="F61" s="162">
        <v>2163</v>
      </c>
      <c r="G61" s="162">
        <v>-4</v>
      </c>
    </row>
    <row r="62" spans="3:7" ht="12">
      <c r="C62" s="162">
        <v>57</v>
      </c>
      <c r="D62" s="162"/>
      <c r="E62" s="162"/>
      <c r="F62" s="162">
        <v>2981</v>
      </c>
      <c r="G62" s="162">
        <v>-15</v>
      </c>
    </row>
    <row r="63" spans="3:7" ht="12">
      <c r="C63" s="162">
        <v>58</v>
      </c>
      <c r="D63" s="162"/>
      <c r="E63" s="162"/>
      <c r="F63" s="162">
        <v>2858</v>
      </c>
      <c r="G63" s="162">
        <v>-10</v>
      </c>
    </row>
    <row r="64" spans="3:7" ht="12">
      <c r="C64" s="162">
        <v>59</v>
      </c>
      <c r="D64" s="162"/>
      <c r="E64" s="162"/>
      <c r="F64" s="162">
        <v>2720</v>
      </c>
      <c r="G64" s="162">
        <v>-9</v>
      </c>
    </row>
    <row r="65" spans="3:7" ht="12">
      <c r="C65" s="162">
        <v>60</v>
      </c>
      <c r="D65" s="162"/>
      <c r="E65" s="162"/>
      <c r="F65" s="162">
        <v>2680</v>
      </c>
      <c r="G65" s="162">
        <v>-7</v>
      </c>
    </row>
    <row r="66" spans="3:7" ht="12">
      <c r="C66" s="162">
        <v>61</v>
      </c>
      <c r="D66" s="162"/>
      <c r="E66" s="162"/>
      <c r="F66" s="162">
        <v>2537</v>
      </c>
      <c r="G66" s="162">
        <v>-7</v>
      </c>
    </row>
    <row r="67" spans="3:7" ht="12">
      <c r="C67" s="162">
        <v>62</v>
      </c>
      <c r="D67" s="162"/>
      <c r="E67" s="162"/>
      <c r="F67" s="162">
        <v>2644</v>
      </c>
      <c r="G67" s="162">
        <v>-9</v>
      </c>
    </row>
    <row r="68" spans="3:7" ht="12">
      <c r="C68" s="162">
        <v>63</v>
      </c>
      <c r="D68" s="162"/>
      <c r="E68" s="162"/>
      <c r="F68" s="162">
        <v>3918</v>
      </c>
      <c r="G68" s="162">
        <v>-8</v>
      </c>
    </row>
    <row r="69" spans="3:7" ht="12">
      <c r="C69" s="162">
        <v>64</v>
      </c>
      <c r="D69" s="162"/>
      <c r="E69" s="162"/>
      <c r="F69" s="162">
        <v>4083</v>
      </c>
      <c r="G69" s="162">
        <v>-5</v>
      </c>
    </row>
    <row r="70" spans="3:7" ht="12">
      <c r="C70" s="162">
        <v>65</v>
      </c>
      <c r="D70" s="162"/>
      <c r="E70" s="162"/>
      <c r="F70" s="162">
        <v>5243</v>
      </c>
      <c r="G70" s="162">
        <v>-5</v>
      </c>
    </row>
    <row r="71" spans="3:7" ht="12">
      <c r="C71" s="162">
        <v>66</v>
      </c>
      <c r="D71" s="162"/>
      <c r="E71" s="162"/>
      <c r="F71" s="162">
        <v>3931</v>
      </c>
      <c r="G71" s="162">
        <v>-4</v>
      </c>
    </row>
    <row r="72" spans="3:7" ht="12">
      <c r="C72" s="162">
        <v>67</v>
      </c>
      <c r="D72" s="162"/>
      <c r="E72" s="162"/>
      <c r="F72" s="162">
        <v>3310</v>
      </c>
      <c r="G72" s="162">
        <v>-15</v>
      </c>
    </row>
    <row r="73" spans="3:7" ht="12">
      <c r="C73" s="162">
        <v>68</v>
      </c>
      <c r="D73" s="162"/>
      <c r="E73" s="162"/>
      <c r="F73" s="162">
        <v>4036</v>
      </c>
      <c r="G73" s="162">
        <v>-15</v>
      </c>
    </row>
    <row r="74" spans="3:7" ht="12">
      <c r="C74" s="162">
        <v>69</v>
      </c>
      <c r="D74" s="162"/>
      <c r="E74" s="162"/>
      <c r="F74" s="162">
        <v>3012</v>
      </c>
      <c r="G74" s="162">
        <v>-10</v>
      </c>
    </row>
    <row r="75" spans="3:7" ht="12">
      <c r="C75" s="162">
        <v>70</v>
      </c>
      <c r="D75" s="162"/>
      <c r="E75" s="162"/>
      <c r="F75" s="162">
        <v>3101</v>
      </c>
      <c r="G75" s="162">
        <v>-12</v>
      </c>
    </row>
    <row r="76" spans="3:7" ht="12">
      <c r="C76" s="162">
        <v>71</v>
      </c>
      <c r="D76" s="162"/>
      <c r="E76" s="162"/>
      <c r="F76" s="162">
        <v>2935</v>
      </c>
      <c r="G76" s="162">
        <v>-10</v>
      </c>
    </row>
    <row r="77" spans="3:7" ht="12">
      <c r="C77" s="162">
        <v>72</v>
      </c>
      <c r="D77" s="162"/>
      <c r="E77" s="162"/>
      <c r="F77" s="162">
        <v>2428</v>
      </c>
      <c r="G77" s="162">
        <v>-7</v>
      </c>
    </row>
    <row r="78" spans="3:7" ht="12">
      <c r="C78" s="162">
        <v>73</v>
      </c>
      <c r="D78" s="162"/>
      <c r="E78" s="162"/>
      <c r="F78" s="162">
        <v>4546</v>
      </c>
      <c r="G78" s="162">
        <v>-10</v>
      </c>
    </row>
    <row r="79" spans="3:7" ht="12">
      <c r="C79" s="162">
        <v>74</v>
      </c>
      <c r="D79" s="162"/>
      <c r="E79" s="162"/>
      <c r="F79" s="162">
        <v>3869</v>
      </c>
      <c r="G79" s="162">
        <v>-10</v>
      </c>
    </row>
    <row r="80" spans="3:7" ht="12">
      <c r="C80" s="162">
        <v>75</v>
      </c>
      <c r="D80" s="162"/>
      <c r="E80" s="162"/>
      <c r="F80" s="162">
        <v>2406</v>
      </c>
      <c r="G80" s="162">
        <v>-5</v>
      </c>
    </row>
    <row r="81" spans="3:7" ht="12">
      <c r="C81" s="162">
        <v>76</v>
      </c>
      <c r="D81" s="162"/>
      <c r="E81" s="162"/>
      <c r="F81" s="162">
        <v>2569</v>
      </c>
      <c r="G81" s="162">
        <v>-7</v>
      </c>
    </row>
    <row r="82" spans="3:7" ht="12">
      <c r="C82" s="162">
        <v>77</v>
      </c>
      <c r="D82" s="162"/>
      <c r="E82" s="162"/>
      <c r="F82" s="162">
        <v>2626</v>
      </c>
      <c r="G82" s="162">
        <v>-7</v>
      </c>
    </row>
    <row r="83" spans="3:7" ht="12">
      <c r="C83" s="162">
        <v>78</v>
      </c>
      <c r="D83" s="162"/>
      <c r="E83" s="162"/>
      <c r="F83" s="162">
        <v>2659</v>
      </c>
      <c r="G83" s="162">
        <v>-7</v>
      </c>
    </row>
    <row r="84" spans="3:7" ht="12">
      <c r="C84" s="162">
        <v>79</v>
      </c>
      <c r="D84" s="162"/>
      <c r="E84" s="162"/>
      <c r="F84" s="162">
        <v>2350</v>
      </c>
      <c r="G84" s="162">
        <v>-7</v>
      </c>
    </row>
    <row r="85" spans="3:7" ht="12">
      <c r="C85" s="162">
        <v>80</v>
      </c>
      <c r="D85" s="162"/>
      <c r="E85" s="162"/>
      <c r="F85" s="162">
        <v>2607</v>
      </c>
      <c r="G85" s="162">
        <v>-9</v>
      </c>
    </row>
    <row r="86" spans="3:7" ht="12">
      <c r="C86" s="162">
        <v>81</v>
      </c>
      <c r="D86" s="162"/>
      <c r="E86" s="162"/>
      <c r="F86" s="162">
        <v>2250</v>
      </c>
      <c r="G86" s="162">
        <v>-5</v>
      </c>
    </row>
    <row r="87" spans="3:7" ht="12">
      <c r="C87" s="162">
        <v>82</v>
      </c>
      <c r="D87" s="162"/>
      <c r="E87" s="162"/>
      <c r="F87" s="162">
        <v>2150</v>
      </c>
      <c r="G87" s="162">
        <v>-5</v>
      </c>
    </row>
    <row r="88" spans="3:7" ht="12">
      <c r="C88" s="162">
        <v>83</v>
      </c>
      <c r="D88" s="162"/>
      <c r="E88" s="162"/>
      <c r="F88" s="162">
        <v>2589</v>
      </c>
      <c r="G88" s="162">
        <v>-2</v>
      </c>
    </row>
    <row r="89" spans="3:7" ht="12">
      <c r="C89" s="162">
        <v>84</v>
      </c>
      <c r="D89" s="162"/>
      <c r="E89" s="162"/>
      <c r="F89" s="162">
        <v>4277</v>
      </c>
      <c r="G89" s="162">
        <v>-6</v>
      </c>
    </row>
    <row r="90" spans="3:7" ht="12">
      <c r="C90" s="162">
        <v>85</v>
      </c>
      <c r="D90" s="162"/>
      <c r="E90" s="162"/>
      <c r="F90" s="162">
        <v>2214</v>
      </c>
      <c r="G90" s="162">
        <v>-5</v>
      </c>
    </row>
    <row r="91" spans="3:7" ht="12">
      <c r="C91" s="162">
        <v>86</v>
      </c>
      <c r="D91" s="162"/>
      <c r="E91" s="162"/>
      <c r="F91" s="162">
        <v>2363</v>
      </c>
      <c r="G91" s="162">
        <v>-7</v>
      </c>
    </row>
    <row r="92" spans="3:7" ht="12">
      <c r="C92" s="162">
        <v>87</v>
      </c>
      <c r="D92" s="162"/>
      <c r="E92" s="162"/>
      <c r="F92" s="162">
        <v>2520</v>
      </c>
      <c r="G92" s="162">
        <v>-8</v>
      </c>
    </row>
    <row r="93" spans="3:7" ht="12">
      <c r="C93" s="162">
        <v>88</v>
      </c>
      <c r="D93" s="162"/>
      <c r="E93" s="162"/>
      <c r="F93" s="162">
        <v>2875</v>
      </c>
      <c r="G93" s="162">
        <v>-15</v>
      </c>
    </row>
    <row r="94" spans="3:7" ht="12">
      <c r="C94" s="162">
        <v>89</v>
      </c>
      <c r="D94" s="162"/>
      <c r="E94" s="162"/>
      <c r="F94" s="162">
        <v>2532</v>
      </c>
      <c r="G94" s="162">
        <v>-10</v>
      </c>
    </row>
    <row r="95" spans="3:7" ht="12">
      <c r="C95" s="162">
        <v>90</v>
      </c>
      <c r="D95" s="162"/>
      <c r="E95" s="162"/>
      <c r="F95" s="162">
        <v>3939</v>
      </c>
      <c r="G95" s="162">
        <v>-15</v>
      </c>
    </row>
    <row r="96" spans="3:7" ht="12">
      <c r="C96" s="162">
        <v>91</v>
      </c>
      <c r="D96" s="162"/>
      <c r="E96" s="162"/>
      <c r="F96" s="162">
        <v>2688</v>
      </c>
      <c r="G96" s="162">
        <v>-7</v>
      </c>
    </row>
    <row r="97" spans="3:7" ht="12">
      <c r="C97" s="162">
        <v>92</v>
      </c>
      <c r="D97" s="162"/>
      <c r="E97" s="162"/>
      <c r="F97" s="162">
        <v>2500</v>
      </c>
      <c r="G97" s="162">
        <v>-5</v>
      </c>
    </row>
    <row r="98" spans="3:7" ht="12">
      <c r="C98" s="162">
        <v>93</v>
      </c>
      <c r="D98" s="162"/>
      <c r="E98" s="162"/>
      <c r="F98" s="162">
        <v>2464</v>
      </c>
      <c r="G98" s="162">
        <v>-5</v>
      </c>
    </row>
    <row r="99" spans="3:7" ht="12">
      <c r="C99" s="162">
        <v>94</v>
      </c>
      <c r="D99" s="162"/>
      <c r="E99" s="162"/>
      <c r="F99" s="162">
        <v>2510</v>
      </c>
      <c r="G99" s="162">
        <v>-5</v>
      </c>
    </row>
    <row r="100" spans="3:7" ht="12">
      <c r="C100" s="162">
        <v>95</v>
      </c>
      <c r="D100" s="162"/>
      <c r="E100" s="162"/>
      <c r="F100" s="162">
        <v>2559</v>
      </c>
      <c r="G100" s="162">
        <v>-7</v>
      </c>
    </row>
  </sheetData>
  <sheetProtection password="CDF6" sheet="1" objects="1" scenarios="1"/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Wavin saWavin sa</dc:creator>
  <cp:keywords/>
  <dc:description/>
  <cp:lastModifiedBy>cricket sahara</cp:lastModifiedBy>
  <cp:lastPrinted>2005-08-31T15:18:56Z</cp:lastPrinted>
  <dcterms:created xsi:type="dcterms:W3CDTF">2005-01-26T11:35:47Z</dcterms:created>
  <dcterms:modified xsi:type="dcterms:W3CDTF">2005-09-05T13:37:18Z</dcterms:modified>
  <cp:category/>
  <cp:version/>
  <cp:contentType/>
  <cp:contentStatus/>
</cp:coreProperties>
</file>