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4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E-1" sheetId="6" r:id="rId6"/>
    <sheet name="E-2" sheetId="7" r:id="rId7"/>
    <sheet name="E-3" sheetId="8" r:id="rId8"/>
    <sheet name="F-1" sheetId="9" r:id="rId9"/>
    <sheet name="F-2" sheetId="10" r:id="rId10"/>
    <sheet name="F-3" sheetId="11" r:id="rId11"/>
    <sheet name="F-4" sheetId="12" r:id="rId12"/>
    <sheet name="F-5" sheetId="13" r:id="rId13"/>
  </sheets>
  <definedNames>
    <definedName name="_xlnm.Print_Area" localSheetId="1">'D-2'!$A$1:$T$24</definedName>
    <definedName name="_xlnm.Print_Area" localSheetId="2">'D-3'!$A$1:$T$25</definedName>
    <definedName name="_xlnm.Print_Area" localSheetId="3">'D-4'!$A$1:$T$27</definedName>
    <definedName name="_xlnm.Print_Area" localSheetId="4">'D-5'!$A$1:$T$25</definedName>
    <definedName name="_xlnm.Print_Area" localSheetId="5">'E-1'!$A$1:$T$24</definedName>
    <definedName name="_xlnm.Print_Area" localSheetId="6">'E-2'!$A$1:$T$24</definedName>
  </definedNames>
  <calcPr fullCalcOnLoad="1"/>
</workbook>
</file>

<file path=xl/sharedStrings.xml><?xml version="1.0" encoding="utf-8"?>
<sst xmlns="http://schemas.openxmlformats.org/spreadsheetml/2006/main" count="468" uniqueCount="80">
  <si>
    <t>Cumul installé (en MW)</t>
  </si>
  <si>
    <t>dégressivité (en %) =</t>
  </si>
  <si>
    <t>inflation (en %) =</t>
  </si>
  <si>
    <t>révision "L" =</t>
  </si>
  <si>
    <t>heures/an</t>
  </si>
  <si>
    <t xml:space="preserve">facteur de charge = </t>
  </si>
  <si>
    <t>avant 2007</t>
  </si>
  <si>
    <t>dégressivité (en %/an) =</t>
  </si>
  <si>
    <t>productible en 2020 =</t>
  </si>
  <si>
    <t>TWh</t>
  </si>
  <si>
    <t>actualisation "K" =</t>
  </si>
  <si>
    <t>)</t>
  </si>
  <si>
    <t>) sur la base d'une inflation identique à celle constatée pour le photovoltaïque de 2006 à 2008</t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</si>
  <si>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2007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</si>
  <si>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2009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</si>
  <si>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2010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</si>
  <si>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2011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</si>
  <si>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2012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</si>
  <si>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2013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</si>
  <si>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2014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</si>
  <si>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2015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</si>
  <si>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2016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</si>
  <si>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2017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</si>
  <si>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2018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</si>
  <si>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2019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</si>
  <si>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2020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</si>
  <si>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2021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</si>
  <si>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2008</t>
    </r>
  </si>
  <si>
    <t xml:space="preserve">capacité installée dans l'année (en MW) </t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</si>
  <si>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2006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</si>
  <si>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2006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</si>
  <si>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2007</t>
    </r>
  </si>
  <si>
    <r>
      <t xml:space="preserve">Tarif d'achat </t>
    </r>
    <r>
      <rPr>
        <sz val="10"/>
        <color indexed="8"/>
        <rFont val="Calibri"/>
        <family val="2"/>
      </rPr>
      <t>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2008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</si>
  <si>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2009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</si>
  <si>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2011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</si>
  <si>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2013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</si>
  <si>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2015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</si>
  <si>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2017</t>
    </r>
  </si>
  <si>
    <r>
      <t>Tarif d'achat</t>
    </r>
    <r>
      <rPr>
        <sz val="10"/>
        <color indexed="8"/>
        <rFont val="Calibri"/>
        <family val="2"/>
      </rPr>
      <t xml:space="preserve"> (€/MWh)</t>
    </r>
    <r>
      <rPr>
        <sz val="11"/>
        <color theme="1"/>
        <rFont val="Calibri"/>
        <family val="2"/>
      </rPr>
      <t xml:space="preserve"> en </t>
    </r>
    <r>
      <rPr>
        <b/>
        <sz val="11"/>
        <color indexed="8"/>
        <rFont val="Calibri"/>
        <family val="2"/>
      </rPr>
      <t>2019</t>
    </r>
  </si>
  <si>
    <t>Somme des traites en 2021</t>
  </si>
  <si>
    <t>en G€ :</t>
  </si>
  <si>
    <t>Millésime</t>
  </si>
  <si>
    <t xml:space="preserve">capacité installée       dans l'année (en MW) </t>
  </si>
  <si>
    <t>Achats de 2021 (en M€)</t>
  </si>
  <si>
    <t>Soit, pour un tarif moyen de 500, et non 550 € :</t>
  </si>
  <si>
    <t>productible en 2021 =</t>
  </si>
  <si>
    <t xml:space="preserve">Capacité installée dans l'année           (en MW) </t>
  </si>
  <si>
    <r>
      <t>Tarif d'achat</t>
    </r>
    <r>
      <rPr>
        <sz val="10"/>
        <color indexed="10"/>
        <rFont val="Calibri"/>
        <family val="2"/>
      </rPr>
      <t xml:space="preserve"> (€/MWh)</t>
    </r>
    <r>
      <rPr>
        <sz val="11"/>
        <color indexed="10"/>
        <rFont val="Calibri"/>
        <family val="2"/>
      </rPr>
      <t xml:space="preserve"> en </t>
    </r>
    <r>
      <rPr>
        <b/>
        <sz val="11"/>
        <color indexed="10"/>
        <rFont val="Calibri"/>
        <family val="2"/>
      </rPr>
      <t>2008</t>
    </r>
  </si>
  <si>
    <r>
      <t xml:space="preserve">Tarif d'achat </t>
    </r>
    <r>
      <rPr>
        <sz val="10"/>
        <color indexed="10"/>
        <rFont val="Calibri"/>
        <family val="2"/>
      </rPr>
      <t>(€/MWh)</t>
    </r>
    <r>
      <rPr>
        <sz val="11"/>
        <color indexed="10"/>
        <rFont val="Calibri"/>
        <family val="2"/>
      </rPr>
      <t xml:space="preserve"> en </t>
    </r>
    <r>
      <rPr>
        <b/>
        <sz val="11"/>
        <color indexed="10"/>
        <rFont val="Calibri"/>
        <family val="2"/>
      </rPr>
      <t>2008</t>
    </r>
  </si>
  <si>
    <t xml:space="preserve"> </t>
  </si>
  <si>
    <t>mais …</t>
  </si>
  <si>
    <t>diminution ADEME de 7,5 %/an à partir de 2012</t>
  </si>
  <si>
    <t>Annexe D-1</t>
  </si>
  <si>
    <t>Montants d'achat obligé, en 2021, des productions émanant des installations éoliennes terrestres</t>
  </si>
  <si>
    <t>Annexe D-2</t>
  </si>
  <si>
    <r>
      <t xml:space="preserve">Montants d'achat obligé, en 2021, des productions émanant des installations éoliennes </t>
    </r>
    <r>
      <rPr>
        <b/>
        <i/>
        <sz val="18"/>
        <color indexed="8"/>
        <rFont val="Calibri"/>
        <family val="2"/>
      </rPr>
      <t>offshore</t>
    </r>
  </si>
  <si>
    <t>Annexe D-3</t>
  </si>
  <si>
    <t>Montants d'achat obligé, en 2021, des productions émanant des installations photovoltaïques</t>
  </si>
  <si>
    <t>Annexe D-4</t>
  </si>
  <si>
    <t>Annexe D-5</t>
  </si>
  <si>
    <t>Annexe E-1</t>
  </si>
  <si>
    <t>Annexe E-2</t>
  </si>
  <si>
    <t>Annexe E-3</t>
  </si>
  <si>
    <t>Montants d'achat obligé, en 2021, des productions émanant des installations  photovoltaïques</t>
  </si>
  <si>
    <t>Annexe F-3</t>
  </si>
  <si>
    <t>Annexe F-1</t>
  </si>
  <si>
    <t>Montants d'achat obligé, en 2021, des productions émanant des installations  éoliennes terrestres</t>
  </si>
  <si>
    <r>
      <t xml:space="preserve">Montants d'achat obligé, en 2021, des productions émanant des installations  éoliennes </t>
    </r>
    <r>
      <rPr>
        <b/>
        <i/>
        <sz val="18"/>
        <color indexed="8"/>
        <rFont val="Calibri"/>
        <family val="2"/>
      </rPr>
      <t>offshore</t>
    </r>
  </si>
  <si>
    <t>Annexe F-2</t>
  </si>
  <si>
    <t>Annexe F-4</t>
  </si>
  <si>
    <t>Montants d'achat obligé, en 2021, des productions émanant des installations  photovoltaïques (selon l'ADEME)</t>
  </si>
  <si>
    <t>Annexe F-5</t>
  </si>
  <si>
    <t xml:space="preserve">Les cases </t>
  </si>
  <si>
    <t>jaunies</t>
  </si>
  <si>
    <t>signalent que le tarif est interpolé, le site étant supposé bénéficier d'un facteur de charge supérieur au seuil de 2800 h/an</t>
  </si>
  <si>
    <t>en dessous duquel le tarif maximal vaut pour la totalité des 20 années du contrat.</t>
  </si>
  <si>
    <r>
      <t>)  de telle sorte que le "</t>
    </r>
    <r>
      <rPr>
        <i/>
        <sz val="11"/>
        <color indexed="8"/>
        <rFont val="Calibri"/>
        <family val="2"/>
      </rPr>
      <t>tarif de base 2008</t>
    </r>
    <r>
      <rPr>
        <sz val="11"/>
        <color theme="1"/>
        <rFont val="Calibri"/>
        <family val="2"/>
      </rPr>
      <t xml:space="preserve">" soit de </t>
    </r>
    <r>
      <rPr>
        <b/>
        <sz val="11"/>
        <color indexed="10"/>
        <rFont val="Calibri"/>
        <family val="2"/>
      </rPr>
      <t>0,57187 €/kWh</t>
    </r>
    <r>
      <rPr>
        <sz val="11"/>
        <color theme="1"/>
        <rFont val="Calibri"/>
        <family val="2"/>
      </rPr>
      <t>, comme le dit l'ADEME, parfois.</t>
    </r>
  </si>
  <si>
    <t xml:space="preserve">avec tarifs égaux à ceux indiqués par l'ADEME, jusqu'en  2008 </t>
  </si>
  <si>
    <t>puis en € supposés constants</t>
  </si>
  <si>
    <t>mais en € supposés constants, après 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</si>
</sst>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_ ;\-#,##0\ "/>
    <numFmt numFmtId="171" formatCode="#,##0.0_ ;\-#,##0.0\ "/>
    <numFmt numFmtId="172" formatCode="#,##0.00_ ;\-#,##0.00\ "/>
    <numFmt numFmtId="173" formatCode="#,##0.000_ ;\-#,##0.0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indent="2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right" indent="2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right" indent="2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 horizontal="right" indent="2"/>
    </xf>
    <xf numFmtId="2" fontId="0" fillId="0" borderId="10" xfId="0" applyNumberForma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7" fontId="48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right" indent="2"/>
    </xf>
    <xf numFmtId="2" fontId="0" fillId="33" borderId="10" xfId="0" applyNumberForma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0" fontId="49" fillId="0" borderId="13" xfId="0" applyFont="1" applyBorder="1" applyAlignment="1">
      <alignment horizontal="center"/>
    </xf>
    <xf numFmtId="173" fontId="49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right" indent="2"/>
    </xf>
    <xf numFmtId="0" fontId="49" fillId="0" borderId="16" xfId="0" applyFont="1" applyBorder="1" applyAlignment="1">
      <alignment horizontal="center"/>
    </xf>
    <xf numFmtId="0" fontId="0" fillId="0" borderId="16" xfId="0" applyBorder="1" applyAlignment="1">
      <alignment horizontal="right" indent="2"/>
    </xf>
    <xf numFmtId="0" fontId="49" fillId="0" borderId="16" xfId="0" applyFont="1" applyBorder="1" applyAlignment="1">
      <alignment horizontal="right" indent="2"/>
    </xf>
    <xf numFmtId="0" fontId="0" fillId="0" borderId="17" xfId="0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4" fontId="4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46" fillId="0" borderId="26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4" fontId="46" fillId="0" borderId="29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173" fontId="49" fillId="0" borderId="24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46" fillId="33" borderId="17" xfId="0" applyNumberFormat="1" applyFon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 indent="2"/>
    </xf>
    <xf numFmtId="2" fontId="28" fillId="0" borderId="11" xfId="0" applyNumberFormat="1" applyFont="1" applyBorder="1" applyAlignment="1">
      <alignment horizontal="right" indent="2"/>
    </xf>
    <xf numFmtId="2" fontId="28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64" fontId="28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0" xfId="0" applyNumberFormat="1" applyBorder="1" applyAlignment="1">
      <alignment horizontal="center"/>
    </xf>
    <xf numFmtId="0" fontId="46" fillId="0" borderId="10" xfId="0" applyFont="1" applyBorder="1" applyAlignment="1">
      <alignment horizontal="center" vertical="center" textRotation="90"/>
    </xf>
    <xf numFmtId="0" fontId="46" fillId="0" borderId="31" xfId="0" applyFont="1" applyBorder="1" applyAlignment="1">
      <alignment horizontal="center"/>
    </xf>
    <xf numFmtId="0" fontId="46" fillId="0" borderId="14" xfId="0" applyFont="1" applyBorder="1" applyAlignment="1">
      <alignment/>
    </xf>
    <xf numFmtId="164" fontId="46" fillId="0" borderId="3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8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67" fontId="48" fillId="0" borderId="18" xfId="0" applyNumberFormat="1" applyFont="1" applyBorder="1" applyAlignment="1">
      <alignment horizontal="center"/>
    </xf>
    <xf numFmtId="167" fontId="27" fillId="33" borderId="18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167" fontId="48" fillId="0" borderId="3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7" fontId="48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167" fontId="2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 textRotation="90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right" textRotation="90"/>
    </xf>
    <xf numFmtId="0" fontId="4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 indent="2"/>
    </xf>
    <xf numFmtId="0" fontId="46" fillId="0" borderId="0" xfId="0" applyFont="1" applyAlignment="1">
      <alignment horizontal="left" vertical="top" textRotation="90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right" textRotation="90"/>
    </xf>
    <xf numFmtId="0" fontId="54" fillId="0" borderId="0" xfId="0" applyFont="1" applyAlignment="1">
      <alignment horizontal="center" textRotation="90"/>
    </xf>
    <xf numFmtId="0" fontId="53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right"/>
    </xf>
    <xf numFmtId="0" fontId="46" fillId="0" borderId="31" xfId="0" applyFont="1" applyBorder="1" applyAlignment="1">
      <alignment horizontal="right"/>
    </xf>
    <xf numFmtId="0" fontId="46" fillId="0" borderId="17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13" xfId="0" applyFont="1" applyBorder="1" applyAlignment="1">
      <alignment horizontal="center"/>
    </xf>
    <xf numFmtId="173" fontId="55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73" fontId="48" fillId="0" borderId="14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73" fontId="51" fillId="0" borderId="14" xfId="0" applyNumberFormat="1" applyFont="1" applyBorder="1" applyAlignment="1">
      <alignment horizontal="center"/>
    </xf>
    <xf numFmtId="167" fontId="51" fillId="0" borderId="0" xfId="0" applyNumberFormat="1" applyFont="1" applyAlignment="1">
      <alignment horizontal="center"/>
    </xf>
    <xf numFmtId="0" fontId="51" fillId="0" borderId="24" xfId="0" applyFont="1" applyBorder="1" applyAlignment="1">
      <alignment horizontal="center" vertical="center" wrapText="1"/>
    </xf>
    <xf numFmtId="167" fontId="51" fillId="0" borderId="24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48" fillId="33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80" workbookViewId="0" topLeftCell="A8">
      <selection activeCell="N27" sqref="N27"/>
    </sheetView>
  </sheetViews>
  <sheetFormatPr defaultColWidth="11.421875" defaultRowHeight="15"/>
  <cols>
    <col min="1" max="1" width="5.00390625" style="1" bestFit="1" customWidth="1"/>
    <col min="2" max="2" width="12.421875" style="2" customWidth="1"/>
    <col min="3" max="3" width="9.00390625" style="2" customWidth="1"/>
    <col min="4" max="19" width="8.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6" t="s">
        <v>52</v>
      </c>
      <c r="B1" s="108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10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f>1.969</f>
        <v>1.969</v>
      </c>
      <c r="D3" t="s">
        <v>11</v>
      </c>
      <c r="E3" s="116" t="s">
        <v>7</v>
      </c>
      <c r="F3" s="116"/>
      <c r="G3" s="116"/>
      <c r="H3" s="29">
        <v>2</v>
      </c>
      <c r="I3" s="7"/>
      <c r="J3" s="116" t="s">
        <v>5</v>
      </c>
      <c r="K3" s="116"/>
      <c r="L3" s="116"/>
      <c r="M3" s="105">
        <v>2170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0.9992962</v>
      </c>
      <c r="D4" s="5" t="s">
        <v>12</v>
      </c>
      <c r="H4" s="1"/>
    </row>
    <row r="5" spans="1:19" s="5" customFormat="1" ht="15.75" thickBot="1">
      <c r="A5" s="116" t="s">
        <v>3</v>
      </c>
      <c r="B5" s="116"/>
      <c r="C5" s="5">
        <f>0.4+0.6*(1+$C$3/100)</f>
        <v>1.011814</v>
      </c>
      <c r="D5" s="5" t="s">
        <v>11</v>
      </c>
      <c r="O5" s="109" t="s">
        <v>8</v>
      </c>
      <c r="P5" s="110"/>
      <c r="Q5" s="110"/>
      <c r="R5" s="80">
        <f>M3*$C$23/1000000</f>
        <v>41.23</v>
      </c>
      <c r="S5" s="81" t="s">
        <v>9</v>
      </c>
    </row>
    <row r="6" s="5" customFormat="1" ht="15"/>
    <row r="7" spans="4:19" s="5" customFormat="1" ht="15.75" thickBo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1"/>
      <c r="S7" s="1"/>
    </row>
    <row r="8" spans="1:20" s="3" customFormat="1" ht="68.25" customHeight="1" thickBot="1">
      <c r="A8" s="77" t="s">
        <v>41</v>
      </c>
      <c r="B8" s="8" t="s">
        <v>28</v>
      </c>
      <c r="C8" s="8" t="s">
        <v>0</v>
      </c>
      <c r="D8" s="8" t="s">
        <v>29</v>
      </c>
      <c r="E8" s="8" t="s">
        <v>13</v>
      </c>
      <c r="F8" s="8" t="s">
        <v>27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48" t="s">
        <v>43</v>
      </c>
    </row>
    <row r="9" spans="1:20" ht="15">
      <c r="A9" s="111" t="s">
        <v>6</v>
      </c>
      <c r="B9" s="112"/>
      <c r="C9" s="9">
        <v>1500</v>
      </c>
      <c r="D9" s="21">
        <v>82</v>
      </c>
      <c r="E9" s="22">
        <f>D9*$C$5</f>
        <v>82.968748</v>
      </c>
      <c r="F9" s="22">
        <f aca="true" t="shared" si="0" ref="F9:S20">E9*$C$5</f>
        <v>83.94894078887201</v>
      </c>
      <c r="G9" s="22">
        <f t="shared" si="0"/>
        <v>84.94071357535174</v>
      </c>
      <c r="H9" s="22">
        <f t="shared" si="0"/>
        <v>85.94420316553094</v>
      </c>
      <c r="I9" s="22">
        <f t="shared" si="0"/>
        <v>86.95954798172852</v>
      </c>
      <c r="J9" s="22">
        <f t="shared" si="0"/>
        <v>87.98688808158467</v>
      </c>
      <c r="K9" s="22">
        <f t="shared" si="0"/>
        <v>89.02636517738051</v>
      </c>
      <c r="L9" s="22">
        <f t="shared" si="0"/>
        <v>90.07812265558609</v>
      </c>
      <c r="M9" s="22">
        <f t="shared" si="0"/>
        <v>91.14230559663918</v>
      </c>
      <c r="N9" s="22">
        <f t="shared" si="0"/>
        <v>92.21906079495787</v>
      </c>
      <c r="O9" s="22">
        <f t="shared" si="0"/>
        <v>93.3085367791895</v>
      </c>
      <c r="P9" s="22">
        <f t="shared" si="0"/>
        <v>94.41088383269884</v>
      </c>
      <c r="Q9" s="22">
        <f t="shared" si="0"/>
        <v>95.52625401429835</v>
      </c>
      <c r="R9" s="41">
        <f t="shared" si="0"/>
        <v>96.65480117922327</v>
      </c>
      <c r="S9" s="45">
        <f t="shared" si="0"/>
        <v>97.79668100035461</v>
      </c>
      <c r="T9" s="46">
        <f>$C9*$M$3*$S9/1000000</f>
        <v>318.32819665615426</v>
      </c>
    </row>
    <row r="10" spans="1:20" ht="15">
      <c r="A10" s="30">
        <v>2007</v>
      </c>
      <c r="B10" s="9">
        <v>1000</v>
      </c>
      <c r="C10" s="9">
        <f>B10+C9</f>
        <v>2500</v>
      </c>
      <c r="D10" s="23"/>
      <c r="E10" s="22">
        <f>D9*(1+$C$3/100)</f>
        <v>83.61458</v>
      </c>
      <c r="F10" s="22">
        <f>E10*$C$5</f>
        <v>84.60240264812</v>
      </c>
      <c r="G10" s="22">
        <f t="shared" si="0"/>
        <v>85.6018954330049</v>
      </c>
      <c r="H10" s="22">
        <f t="shared" si="0"/>
        <v>86.61319622565041</v>
      </c>
      <c r="I10" s="22">
        <f t="shared" si="0"/>
        <v>87.63644452586024</v>
      </c>
      <c r="J10" s="22">
        <f t="shared" si="0"/>
        <v>88.67178148148875</v>
      </c>
      <c r="K10" s="22">
        <f t="shared" si="0"/>
        <v>89.71934990791105</v>
      </c>
      <c r="L10" s="22">
        <f t="shared" si="0"/>
        <v>90.7792943077231</v>
      </c>
      <c r="M10" s="22">
        <f t="shared" si="0"/>
        <v>91.85176089067454</v>
      </c>
      <c r="N10" s="22">
        <f t="shared" si="0"/>
        <v>92.93689759383697</v>
      </c>
      <c r="O10" s="22">
        <f t="shared" si="0"/>
        <v>94.03485410201057</v>
      </c>
      <c r="P10" s="22">
        <f t="shared" si="0"/>
        <v>95.14578186837173</v>
      </c>
      <c r="Q10" s="22">
        <f t="shared" si="0"/>
        <v>96.26983413536468</v>
      </c>
      <c r="R10" s="41">
        <f t="shared" si="0"/>
        <v>97.40716595583987</v>
      </c>
      <c r="S10" s="42">
        <f t="shared" si="0"/>
        <v>98.55793421444217</v>
      </c>
      <c r="T10" s="43">
        <f>$B10*$M$3*$S10/1000000</f>
        <v>213.8707172453395</v>
      </c>
    </row>
    <row r="11" spans="1:20" ht="15">
      <c r="A11" s="30">
        <v>2008</v>
      </c>
      <c r="B11" s="9">
        <v>1500</v>
      </c>
      <c r="C11" s="9">
        <f aca="true" t="shared" si="1" ref="C11:C23">B11+C10</f>
        <v>4000</v>
      </c>
      <c r="D11" s="23"/>
      <c r="E11" s="23"/>
      <c r="F11" s="22">
        <f>E10*$C$4</f>
        <v>83.555732058596</v>
      </c>
      <c r="G11" s="22">
        <f>F11*$C$5</f>
        <v>84.54285947713626</v>
      </c>
      <c r="H11" s="22">
        <f t="shared" si="0"/>
        <v>85.54164881899915</v>
      </c>
      <c r="I11" s="22">
        <f t="shared" si="0"/>
        <v>86.55223785814681</v>
      </c>
      <c r="J11" s="22">
        <f t="shared" si="0"/>
        <v>87.57476599620296</v>
      </c>
      <c r="K11" s="22">
        <f t="shared" si="0"/>
        <v>88.6093742816821</v>
      </c>
      <c r="L11" s="22">
        <f t="shared" si="0"/>
        <v>89.65620542944589</v>
      </c>
      <c r="M11" s="22">
        <f t="shared" si="0"/>
        <v>90.71540384038936</v>
      </c>
      <c r="N11" s="22">
        <f t="shared" si="0"/>
        <v>91.78711562135972</v>
      </c>
      <c r="O11" s="22">
        <f t="shared" si="0"/>
        <v>92.87148860531046</v>
      </c>
      <c r="P11" s="22">
        <f t="shared" si="0"/>
        <v>93.9686723716936</v>
      </c>
      <c r="Q11" s="22">
        <f t="shared" si="0"/>
        <v>95.07881826709279</v>
      </c>
      <c r="R11" s="41">
        <f t="shared" si="0"/>
        <v>96.20207942610021</v>
      </c>
      <c r="S11" s="42">
        <f t="shared" si="0"/>
        <v>97.33861079244016</v>
      </c>
      <c r="T11" s="43">
        <f aca="true" t="shared" si="2" ref="T11:T23">$B11*$M$3*$S11/1000000</f>
        <v>316.8371781293927</v>
      </c>
    </row>
    <row r="12" spans="1:20" ht="15">
      <c r="A12" s="30">
        <v>2009</v>
      </c>
      <c r="B12" s="9">
        <v>1500</v>
      </c>
      <c r="C12" s="9">
        <f t="shared" si="1"/>
        <v>5500</v>
      </c>
      <c r="D12" s="23"/>
      <c r="E12" s="23"/>
      <c r="F12" s="23"/>
      <c r="G12" s="22">
        <f>F11*$C$4</f>
        <v>83.49692553437316</v>
      </c>
      <c r="H12" s="22">
        <f>G12*$C$5</f>
        <v>84.48335821263625</v>
      </c>
      <c r="I12" s="22">
        <f t="shared" si="0"/>
        <v>85.48144460656033</v>
      </c>
      <c r="J12" s="22">
        <f t="shared" si="0"/>
        <v>86.49132239314223</v>
      </c>
      <c r="K12" s="22">
        <f t="shared" si="0"/>
        <v>87.5131308758948</v>
      </c>
      <c r="L12" s="22">
        <f t="shared" si="0"/>
        <v>88.54701100406263</v>
      </c>
      <c r="M12" s="22">
        <f t="shared" si="0"/>
        <v>89.59310539206461</v>
      </c>
      <c r="N12" s="22">
        <f t="shared" si="0"/>
        <v>90.65155833916647</v>
      </c>
      <c r="O12" s="22">
        <f t="shared" si="0"/>
        <v>91.72251584938539</v>
      </c>
      <c r="P12" s="22">
        <f t="shared" si="0"/>
        <v>92.80612565163003</v>
      </c>
      <c r="Q12" s="22">
        <f t="shared" si="0"/>
        <v>93.90253722007839</v>
      </c>
      <c r="R12" s="41">
        <f t="shared" si="0"/>
        <v>95.01190179479639</v>
      </c>
      <c r="S12" s="42">
        <f t="shared" si="0"/>
        <v>96.1343724026001</v>
      </c>
      <c r="T12" s="43">
        <f t="shared" si="2"/>
        <v>312.9173821704633</v>
      </c>
    </row>
    <row r="13" spans="1:20" ht="15">
      <c r="A13" s="30">
        <v>2010</v>
      </c>
      <c r="B13" s="9">
        <v>1500</v>
      </c>
      <c r="C13" s="9">
        <f t="shared" si="1"/>
        <v>7000</v>
      </c>
      <c r="D13" s="23"/>
      <c r="E13" s="23"/>
      <c r="F13" s="23"/>
      <c r="G13" s="23"/>
      <c r="H13" s="22">
        <f>G12*$C$4</f>
        <v>83.43816039818206</v>
      </c>
      <c r="I13" s="22">
        <f>H13*$C$5</f>
        <v>84.42389882512619</v>
      </c>
      <c r="J13" s="22">
        <f t="shared" si="0"/>
        <v>85.42128276584623</v>
      </c>
      <c r="K13" s="22">
        <f t="shared" si="0"/>
        <v>86.43044980044193</v>
      </c>
      <c r="L13" s="22">
        <f t="shared" si="0"/>
        <v>87.45153913438435</v>
      </c>
      <c r="M13" s="22">
        <f t="shared" si="0"/>
        <v>88.48469161771796</v>
      </c>
      <c r="N13" s="22">
        <f t="shared" si="0"/>
        <v>89.53004976448968</v>
      </c>
      <c r="O13" s="22">
        <f t="shared" si="0"/>
        <v>90.58775777240736</v>
      </c>
      <c r="P13" s="22">
        <f t="shared" si="0"/>
        <v>91.65796154273058</v>
      </c>
      <c r="Q13" s="22">
        <f t="shared" si="0"/>
        <v>92.7408087003964</v>
      </c>
      <c r="R13" s="41">
        <f t="shared" si="0"/>
        <v>93.83644861438289</v>
      </c>
      <c r="S13" s="42">
        <f t="shared" si="0"/>
        <v>94.9450324183132</v>
      </c>
      <c r="T13" s="43">
        <f t="shared" si="2"/>
        <v>309.0460805216095</v>
      </c>
    </row>
    <row r="14" spans="1:20" ht="15">
      <c r="A14" s="30">
        <v>2011</v>
      </c>
      <c r="B14" s="9">
        <v>1500</v>
      </c>
      <c r="C14" s="9">
        <f t="shared" si="1"/>
        <v>8500</v>
      </c>
      <c r="D14" s="23"/>
      <c r="E14" s="23"/>
      <c r="F14" s="23"/>
      <c r="G14" s="23"/>
      <c r="H14" s="23"/>
      <c r="I14" s="22">
        <f>H13*$C$4</f>
        <v>83.37943662089381</v>
      </c>
      <c r="J14" s="22">
        <f>I14*$C$5</f>
        <v>84.36448128513305</v>
      </c>
      <c r="K14" s="22">
        <f t="shared" si="0"/>
        <v>85.36116326703561</v>
      </c>
      <c r="L14" s="22">
        <f t="shared" si="0"/>
        <v>86.36962004987237</v>
      </c>
      <c r="M14" s="22">
        <f t="shared" si="0"/>
        <v>87.38999074114156</v>
      </c>
      <c r="N14" s="22">
        <f t="shared" si="0"/>
        <v>88.42241609175741</v>
      </c>
      <c r="O14" s="22">
        <f t="shared" si="0"/>
        <v>89.46703851546543</v>
      </c>
      <c r="P14" s="22">
        <f t="shared" si="0"/>
        <v>90.52400210848714</v>
      </c>
      <c r="Q14" s="22">
        <f t="shared" si="0"/>
        <v>91.59345266939681</v>
      </c>
      <c r="R14" s="41">
        <f t="shared" si="0"/>
        <v>92.67553771923306</v>
      </c>
      <c r="S14" s="42">
        <f t="shared" si="0"/>
        <v>93.77040652184809</v>
      </c>
      <c r="T14" s="43">
        <f t="shared" si="2"/>
        <v>305.2226732286155</v>
      </c>
    </row>
    <row r="15" spans="1:20" ht="15">
      <c r="A15" s="30">
        <v>2012</v>
      </c>
      <c r="B15" s="9">
        <v>1500</v>
      </c>
      <c r="C15" s="9">
        <f t="shared" si="1"/>
        <v>10000</v>
      </c>
      <c r="D15" s="23"/>
      <c r="E15" s="23"/>
      <c r="F15" s="23"/>
      <c r="G15" s="23"/>
      <c r="H15" s="23"/>
      <c r="I15" s="23"/>
      <c r="J15" s="22">
        <f>I14*$C$4</f>
        <v>83.32075417340002</v>
      </c>
      <c r="K15" s="22">
        <f>J15*$C$5</f>
        <v>84.30510556320456</v>
      </c>
      <c r="L15" s="22">
        <f t="shared" si="0"/>
        <v>85.30108608032826</v>
      </c>
      <c r="M15" s="22">
        <f t="shared" si="0"/>
        <v>86.30883311128126</v>
      </c>
      <c r="N15" s="22">
        <f t="shared" si="0"/>
        <v>87.32848566565794</v>
      </c>
      <c r="O15" s="22">
        <f t="shared" si="0"/>
        <v>88.36018439531202</v>
      </c>
      <c r="P15" s="22">
        <f t="shared" si="0"/>
        <v>89.40407161375823</v>
      </c>
      <c r="Q15" s="22">
        <f t="shared" si="0"/>
        <v>90.46029131580318</v>
      </c>
      <c r="R15" s="41">
        <f t="shared" si="0"/>
        <v>91.52898919740808</v>
      </c>
      <c r="S15" s="85">
        <f t="shared" si="0"/>
        <v>92.61031267578626</v>
      </c>
      <c r="T15" s="43">
        <f t="shared" si="2"/>
        <v>301.4465677596843</v>
      </c>
    </row>
    <row r="16" spans="1:20" ht="15">
      <c r="A16" s="30">
        <v>2013</v>
      </c>
      <c r="B16" s="9">
        <v>1500</v>
      </c>
      <c r="C16" s="9">
        <f t="shared" si="1"/>
        <v>11500</v>
      </c>
      <c r="D16" s="23"/>
      <c r="E16" s="23"/>
      <c r="F16" s="23"/>
      <c r="G16" s="23"/>
      <c r="H16" s="23"/>
      <c r="I16" s="23"/>
      <c r="J16" s="23"/>
      <c r="K16" s="22">
        <f>J15*$C$4</f>
        <v>83.26211302661278</v>
      </c>
      <c r="L16" s="22">
        <f>K16*$C$5</f>
        <v>84.24577162990919</v>
      </c>
      <c r="M16" s="22">
        <f t="shared" si="0"/>
        <v>85.24105117594493</v>
      </c>
      <c r="N16" s="22">
        <f t="shared" si="0"/>
        <v>86.24808895453755</v>
      </c>
      <c r="O16" s="22">
        <f t="shared" si="0"/>
        <v>87.26702387744646</v>
      </c>
      <c r="P16" s="22">
        <f t="shared" si="0"/>
        <v>88.29799649753461</v>
      </c>
      <c r="Q16" s="22">
        <f t="shared" si="0"/>
        <v>89.34114902815648</v>
      </c>
      <c r="R16" s="41">
        <f t="shared" si="0"/>
        <v>90.39662536277513</v>
      </c>
      <c r="S16" s="85">
        <f t="shared" si="0"/>
        <v>91.46457109481095</v>
      </c>
      <c r="T16" s="43">
        <f t="shared" si="2"/>
        <v>297.71717891360964</v>
      </c>
    </row>
    <row r="17" spans="1:20" ht="15">
      <c r="A17" s="30">
        <v>2014</v>
      </c>
      <c r="B17" s="9">
        <v>1500</v>
      </c>
      <c r="C17" s="9">
        <f t="shared" si="1"/>
        <v>13000</v>
      </c>
      <c r="D17" s="23"/>
      <c r="E17" s="23"/>
      <c r="F17" s="23"/>
      <c r="G17" s="23"/>
      <c r="H17" s="23"/>
      <c r="I17" s="23"/>
      <c r="J17" s="23"/>
      <c r="K17" s="23"/>
      <c r="L17" s="22">
        <f>K16*$C$4</f>
        <v>83.20351315146465</v>
      </c>
      <c r="M17" s="22">
        <f>L17*$C$5</f>
        <v>84.18647945583605</v>
      </c>
      <c r="N17" s="22">
        <f t="shared" si="0"/>
        <v>85.1810585241273</v>
      </c>
      <c r="O17" s="22">
        <f t="shared" si="0"/>
        <v>86.18738754953134</v>
      </c>
      <c r="P17" s="22">
        <f t="shared" si="0"/>
        <v>87.2056053460415</v>
      </c>
      <c r="Q17" s="22">
        <f t="shared" si="0"/>
        <v>88.23585236759963</v>
      </c>
      <c r="R17" s="41">
        <f t="shared" si="0"/>
        <v>89.27827072747046</v>
      </c>
      <c r="S17" s="42">
        <f t="shared" si="0"/>
        <v>90.33300421784479</v>
      </c>
      <c r="T17" s="43">
        <f t="shared" si="2"/>
        <v>294.0339287290848</v>
      </c>
    </row>
    <row r="18" spans="1:20" ht="15">
      <c r="A18" s="10">
        <v>2015</v>
      </c>
      <c r="B18" s="9">
        <v>1500</v>
      </c>
      <c r="C18" s="11">
        <f t="shared" si="1"/>
        <v>14500</v>
      </c>
      <c r="D18" s="23"/>
      <c r="E18" s="23"/>
      <c r="F18" s="23"/>
      <c r="G18" s="23"/>
      <c r="H18" s="23"/>
      <c r="I18" s="23"/>
      <c r="J18" s="23"/>
      <c r="K18" s="23"/>
      <c r="L18" s="23"/>
      <c r="M18" s="22">
        <f>L17*$C$4</f>
        <v>83.14495451890865</v>
      </c>
      <c r="N18" s="22">
        <f>M18*$C$5</f>
        <v>84.12722901159503</v>
      </c>
      <c r="O18" s="22">
        <f t="shared" si="0"/>
        <v>85.12110809513801</v>
      </c>
      <c r="P18" s="22">
        <f t="shared" si="0"/>
        <v>86.12672886617398</v>
      </c>
      <c r="Q18" s="22">
        <f t="shared" si="0"/>
        <v>87.14423004099895</v>
      </c>
      <c r="R18" s="41">
        <f t="shared" si="0"/>
        <v>88.17375197470331</v>
      </c>
      <c r="S18" s="84">
        <f t="shared" si="0"/>
        <v>89.21543668053245</v>
      </c>
      <c r="T18" s="43">
        <f t="shared" si="2"/>
        <v>290.3962463951331</v>
      </c>
    </row>
    <row r="19" spans="1:20" ht="15">
      <c r="A19" s="30">
        <v>2016</v>
      </c>
      <c r="B19" s="9">
        <v>900</v>
      </c>
      <c r="C19" s="9">
        <f t="shared" si="1"/>
        <v>15400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>
        <f>M18*$C$4</f>
        <v>83.08643709991824</v>
      </c>
      <c r="O19" s="22">
        <f>N19*$C$5</f>
        <v>84.06802026781668</v>
      </c>
      <c r="P19" s="22">
        <f t="shared" si="0"/>
        <v>85.06119985926067</v>
      </c>
      <c r="Q19" s="22">
        <f t="shared" si="0"/>
        <v>86.06611287439797</v>
      </c>
      <c r="R19" s="41">
        <f t="shared" si="0"/>
        <v>87.08289793189611</v>
      </c>
      <c r="S19" s="42">
        <f t="shared" si="0"/>
        <v>88.11169528806353</v>
      </c>
      <c r="T19" s="43">
        <f t="shared" si="2"/>
        <v>172.08214089758806</v>
      </c>
    </row>
    <row r="20" spans="1:20" ht="15">
      <c r="A20" s="30">
        <v>2017</v>
      </c>
      <c r="B20" s="9">
        <v>900</v>
      </c>
      <c r="C20" s="9">
        <f t="shared" si="1"/>
        <v>16300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>
        <f>N19*$C$4</f>
        <v>83.02796086548732</v>
      </c>
      <c r="P20" s="22">
        <f>O20*$C$5</f>
        <v>84.00885319515218</v>
      </c>
      <c r="Q20" s="22">
        <f t="shared" si="0"/>
        <v>85.0013337867997</v>
      </c>
      <c r="R20" s="41">
        <f t="shared" si="0"/>
        <v>86.00553954415696</v>
      </c>
      <c r="S20" s="42">
        <f t="shared" si="0"/>
        <v>87.02160898833164</v>
      </c>
      <c r="T20" s="43">
        <f t="shared" si="2"/>
        <v>169.9532023542117</v>
      </c>
    </row>
    <row r="21" spans="1:20" ht="15">
      <c r="A21" s="30">
        <v>2018</v>
      </c>
      <c r="B21" s="9">
        <v>900</v>
      </c>
      <c r="C21" s="9">
        <f t="shared" si="1"/>
        <v>17200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>
        <f>O20*$C$4</f>
        <v>82.96952578663019</v>
      </c>
      <c r="Q21" s="22">
        <f>P21*$C$5</f>
        <v>83.94972776427343</v>
      </c>
      <c r="R21" s="41">
        <f>Q21*$C$5</f>
        <v>84.94150984808056</v>
      </c>
      <c r="S21" s="42">
        <f>R21*$C$5</f>
        <v>85.94500884542578</v>
      </c>
      <c r="T21" s="43">
        <f t="shared" si="2"/>
        <v>167.85060227511653</v>
      </c>
    </row>
    <row r="22" spans="1:20" ht="15">
      <c r="A22" s="30">
        <v>2019</v>
      </c>
      <c r="B22" s="9">
        <v>900</v>
      </c>
      <c r="C22" s="9">
        <f t="shared" si="1"/>
        <v>18100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>
        <f>P21*$C$4</f>
        <v>82.91113183438155</v>
      </c>
      <c r="R22" s="41">
        <f>Q21*$C$5</f>
        <v>84.94150984808056</v>
      </c>
      <c r="S22" s="42">
        <f>R22*$C$5</f>
        <v>85.94500884542578</v>
      </c>
      <c r="T22" s="43">
        <f t="shared" si="2"/>
        <v>167.85060227511653</v>
      </c>
    </row>
    <row r="23" spans="1:21" ht="15.75" thickBot="1">
      <c r="A23" s="12">
        <v>2020</v>
      </c>
      <c r="B23" s="9">
        <v>900</v>
      </c>
      <c r="C23" s="13">
        <f t="shared" si="1"/>
        <v>19000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1">
        <f>Q22*$C$4</f>
        <v>82.85277897979651</v>
      </c>
      <c r="S23" s="54">
        <f>R23*$C$5</f>
        <v>83.83160171066383</v>
      </c>
      <c r="T23" s="55">
        <f t="shared" si="2"/>
        <v>163.72311814092646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56" t="s">
        <v>40</v>
      </c>
      <c r="T24" s="57">
        <f>SUM(T9:T23)/1000</f>
        <v>3.801275815692046</v>
      </c>
      <c r="U24" s="6"/>
    </row>
  </sheetData>
  <sheetProtection/>
  <mergeCells count="9">
    <mergeCell ref="B1:T1"/>
    <mergeCell ref="O5:Q5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4">
      <selection activeCell="S9" sqref="S9"/>
    </sheetView>
  </sheetViews>
  <sheetFormatPr defaultColWidth="11.421875" defaultRowHeight="15"/>
  <cols>
    <col min="1" max="1" width="5.00390625" style="75" bestFit="1" customWidth="1"/>
    <col min="2" max="2" width="11.8515625" style="2" customWidth="1"/>
    <col min="3" max="3" width="9.00390625" style="2" customWidth="1"/>
    <col min="4" max="4" width="8.421875" style="0" customWidth="1"/>
    <col min="5" max="18" width="8.57421875" style="0" bestFit="1" customWidth="1"/>
    <col min="19" max="19" width="8.57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7" t="s">
        <v>68</v>
      </c>
      <c r="B1" s="108" t="s">
        <v>67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0</v>
      </c>
      <c r="E3" s="116" t="s">
        <v>1</v>
      </c>
      <c r="F3" s="116"/>
      <c r="G3" s="116"/>
      <c r="H3" s="5">
        <v>2</v>
      </c>
      <c r="J3" s="116" t="s">
        <v>5</v>
      </c>
      <c r="K3" s="116"/>
      <c r="L3" s="116"/>
      <c r="M3" s="14">
        <v>2800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0.98</v>
      </c>
      <c r="E4" s="28" t="s">
        <v>77</v>
      </c>
      <c r="H4" s="75"/>
    </row>
    <row r="5" spans="1:19" s="5" customFormat="1" ht="15.75" thickBot="1">
      <c r="A5" s="116" t="s">
        <v>3</v>
      </c>
      <c r="B5" s="116"/>
      <c r="C5" s="5">
        <f>0.4+0.6*(1+$C$3/100)</f>
        <v>1</v>
      </c>
      <c r="D5"/>
      <c r="G5" s="129" t="s">
        <v>78</v>
      </c>
      <c r="H5" s="128"/>
      <c r="I5" s="128"/>
      <c r="O5" s="109" t="s">
        <v>8</v>
      </c>
      <c r="P5" s="110"/>
      <c r="Q5" s="110"/>
      <c r="R5" s="78">
        <f>M3*C23/1000000</f>
        <v>16.8</v>
      </c>
      <c r="S5" s="79" t="s">
        <v>9</v>
      </c>
    </row>
    <row r="6" s="5" customFormat="1" ht="15"/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s="3" customFormat="1" ht="63" customHeight="1" thickBot="1">
      <c r="A8" s="77" t="s">
        <v>41</v>
      </c>
      <c r="B8" s="8" t="s">
        <v>28</v>
      </c>
      <c r="C8" s="8" t="s">
        <v>0</v>
      </c>
      <c r="D8" s="8" t="s">
        <v>29</v>
      </c>
      <c r="E8" s="8" t="s">
        <v>13</v>
      </c>
      <c r="F8" s="90" t="s">
        <v>47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83" t="s">
        <v>43</v>
      </c>
    </row>
    <row r="9" spans="1:20" ht="15">
      <c r="A9" s="111" t="s">
        <v>6</v>
      </c>
      <c r="B9" s="112"/>
      <c r="C9" s="9">
        <v>0</v>
      </c>
      <c r="D9" s="91">
        <v>130</v>
      </c>
      <c r="E9" s="17">
        <v>131.54</v>
      </c>
      <c r="F9" s="19">
        <v>133.09</v>
      </c>
      <c r="G9" s="17">
        <f aca="true" t="shared" si="0" ref="G9:S18">F9*$C$5</f>
        <v>133.09</v>
      </c>
      <c r="H9" s="17">
        <f t="shared" si="0"/>
        <v>133.09</v>
      </c>
      <c r="I9" s="17">
        <f t="shared" si="0"/>
        <v>133.09</v>
      </c>
      <c r="J9" s="17">
        <f t="shared" si="0"/>
        <v>133.09</v>
      </c>
      <c r="K9" s="17">
        <f t="shared" si="0"/>
        <v>133.09</v>
      </c>
      <c r="L9" s="17">
        <f t="shared" si="0"/>
        <v>133.09</v>
      </c>
      <c r="M9" s="17">
        <f t="shared" si="0"/>
        <v>133.09</v>
      </c>
      <c r="N9" s="17">
        <f t="shared" si="0"/>
        <v>133.09</v>
      </c>
      <c r="O9" s="17">
        <f t="shared" si="0"/>
        <v>133.09</v>
      </c>
      <c r="P9" s="17">
        <f t="shared" si="0"/>
        <v>133.09</v>
      </c>
      <c r="Q9" s="17">
        <f t="shared" si="0"/>
        <v>133.09</v>
      </c>
      <c r="R9" s="49">
        <f t="shared" si="0"/>
        <v>133.09</v>
      </c>
      <c r="S9" s="50">
        <f t="shared" si="0"/>
        <v>133.09</v>
      </c>
      <c r="T9" s="51">
        <f>$C9*$M$3*$R9/1000000</f>
        <v>0</v>
      </c>
    </row>
    <row r="10" spans="1:20" ht="15">
      <c r="A10" s="30">
        <v>2007</v>
      </c>
      <c r="B10" s="16"/>
      <c r="C10" s="9">
        <f>B10+C9</f>
        <v>0</v>
      </c>
      <c r="D10" s="24"/>
      <c r="E10" s="17">
        <v>132.56</v>
      </c>
      <c r="F10" s="19">
        <v>134.13</v>
      </c>
      <c r="G10" s="17">
        <f t="shared" si="0"/>
        <v>134.13</v>
      </c>
      <c r="H10" s="17">
        <f t="shared" si="0"/>
        <v>134.13</v>
      </c>
      <c r="I10" s="17">
        <f t="shared" si="0"/>
        <v>134.13</v>
      </c>
      <c r="J10" s="17">
        <f t="shared" si="0"/>
        <v>134.13</v>
      </c>
      <c r="K10" s="17">
        <f t="shared" si="0"/>
        <v>134.13</v>
      </c>
      <c r="L10" s="17">
        <f t="shared" si="0"/>
        <v>134.13</v>
      </c>
      <c r="M10" s="17">
        <f t="shared" si="0"/>
        <v>134.13</v>
      </c>
      <c r="N10" s="17">
        <f t="shared" si="0"/>
        <v>134.13</v>
      </c>
      <c r="O10" s="17">
        <f t="shared" si="0"/>
        <v>134.13</v>
      </c>
      <c r="P10" s="17">
        <f t="shared" si="0"/>
        <v>134.13</v>
      </c>
      <c r="Q10" s="17">
        <f t="shared" si="0"/>
        <v>134.13</v>
      </c>
      <c r="R10" s="49">
        <f t="shared" si="0"/>
        <v>134.13</v>
      </c>
      <c r="S10" s="52">
        <f t="shared" si="0"/>
        <v>134.13</v>
      </c>
      <c r="T10" s="43">
        <f>$B10*$M$3*$R10/1000000</f>
        <v>0</v>
      </c>
    </row>
    <row r="11" spans="1:20" ht="15">
      <c r="A11" s="30">
        <v>2008</v>
      </c>
      <c r="B11" s="16"/>
      <c r="C11" s="9">
        <f aca="true" t="shared" si="1" ref="C11:C23">B11+C10</f>
        <v>0</v>
      </c>
      <c r="D11" s="25"/>
      <c r="E11" s="20"/>
      <c r="F11" s="19">
        <v>132.47</v>
      </c>
      <c r="G11" s="17">
        <f t="shared" si="0"/>
        <v>132.47</v>
      </c>
      <c r="H11" s="17">
        <f t="shared" si="0"/>
        <v>132.47</v>
      </c>
      <c r="I11" s="17">
        <f t="shared" si="0"/>
        <v>132.47</v>
      </c>
      <c r="J11" s="17">
        <f t="shared" si="0"/>
        <v>132.47</v>
      </c>
      <c r="K11" s="17">
        <f t="shared" si="0"/>
        <v>132.47</v>
      </c>
      <c r="L11" s="17">
        <f t="shared" si="0"/>
        <v>132.47</v>
      </c>
      <c r="M11" s="17">
        <f t="shared" si="0"/>
        <v>132.47</v>
      </c>
      <c r="N11" s="17">
        <f t="shared" si="0"/>
        <v>132.47</v>
      </c>
      <c r="O11" s="17">
        <f t="shared" si="0"/>
        <v>132.47</v>
      </c>
      <c r="P11" s="17">
        <f t="shared" si="0"/>
        <v>132.47</v>
      </c>
      <c r="Q11" s="17">
        <f t="shared" si="0"/>
        <v>132.47</v>
      </c>
      <c r="R11" s="49">
        <f t="shared" si="0"/>
        <v>132.47</v>
      </c>
      <c r="S11" s="52">
        <f t="shared" si="0"/>
        <v>132.47</v>
      </c>
      <c r="T11" s="43">
        <f>$B11*$M$3*$R11/1000000</f>
        <v>0</v>
      </c>
    </row>
    <row r="12" spans="1:20" ht="15">
      <c r="A12" s="30">
        <v>2009</v>
      </c>
      <c r="B12" s="9">
        <v>100</v>
      </c>
      <c r="C12" s="9">
        <f t="shared" si="1"/>
        <v>100</v>
      </c>
      <c r="D12" s="25"/>
      <c r="E12" s="20"/>
      <c r="F12" s="20"/>
      <c r="G12" s="17">
        <f>F11*$C$4</f>
        <v>129.82059999999998</v>
      </c>
      <c r="H12" s="17">
        <f t="shared" si="0"/>
        <v>129.82059999999998</v>
      </c>
      <c r="I12" s="17">
        <f t="shared" si="0"/>
        <v>129.82059999999998</v>
      </c>
      <c r="J12" s="17">
        <f t="shared" si="0"/>
        <v>129.82059999999998</v>
      </c>
      <c r="K12" s="17">
        <f t="shared" si="0"/>
        <v>129.82059999999998</v>
      </c>
      <c r="L12" s="17">
        <f t="shared" si="0"/>
        <v>129.82059999999998</v>
      </c>
      <c r="M12" s="17">
        <f t="shared" si="0"/>
        <v>129.82059999999998</v>
      </c>
      <c r="N12" s="17">
        <f t="shared" si="0"/>
        <v>129.82059999999998</v>
      </c>
      <c r="O12" s="17">
        <f t="shared" si="0"/>
        <v>129.82059999999998</v>
      </c>
      <c r="P12" s="17">
        <f t="shared" si="0"/>
        <v>129.82059999999998</v>
      </c>
      <c r="Q12" s="17">
        <f t="shared" si="0"/>
        <v>129.82059999999998</v>
      </c>
      <c r="R12" s="49">
        <f t="shared" si="0"/>
        <v>129.82059999999998</v>
      </c>
      <c r="S12" s="52">
        <f t="shared" si="0"/>
        <v>129.82059999999998</v>
      </c>
      <c r="T12" s="43">
        <f>$B12*$M$3*$S12/1000000</f>
        <v>36.34976799999999</v>
      </c>
    </row>
    <row r="13" spans="1:20" ht="15">
      <c r="A13" s="30">
        <v>2010</v>
      </c>
      <c r="B13" s="9">
        <v>650</v>
      </c>
      <c r="C13" s="9">
        <f t="shared" si="1"/>
        <v>750</v>
      </c>
      <c r="D13" s="24"/>
      <c r="E13" s="24"/>
      <c r="F13" s="24"/>
      <c r="G13" s="24"/>
      <c r="H13" s="17">
        <f>G12*$C$4</f>
        <v>127.22418799999998</v>
      </c>
      <c r="I13" s="17">
        <f t="shared" si="0"/>
        <v>127.22418799999998</v>
      </c>
      <c r="J13" s="17">
        <f t="shared" si="0"/>
        <v>127.22418799999998</v>
      </c>
      <c r="K13" s="17">
        <f t="shared" si="0"/>
        <v>127.22418799999998</v>
      </c>
      <c r="L13" s="17">
        <f t="shared" si="0"/>
        <v>127.22418799999998</v>
      </c>
      <c r="M13" s="17">
        <f t="shared" si="0"/>
        <v>127.22418799999998</v>
      </c>
      <c r="N13" s="17">
        <f t="shared" si="0"/>
        <v>127.22418799999998</v>
      </c>
      <c r="O13" s="17">
        <f t="shared" si="0"/>
        <v>127.22418799999998</v>
      </c>
      <c r="P13" s="17">
        <f t="shared" si="0"/>
        <v>127.22418799999998</v>
      </c>
      <c r="Q13" s="17">
        <f t="shared" si="0"/>
        <v>127.22418799999998</v>
      </c>
      <c r="R13" s="49">
        <f t="shared" si="0"/>
        <v>127.22418799999998</v>
      </c>
      <c r="S13" s="52">
        <f t="shared" si="0"/>
        <v>127.22418799999998</v>
      </c>
      <c r="T13" s="43">
        <f aca="true" t="shared" si="2" ref="T13:T23">$B13*$M$3*$S13/1000000</f>
        <v>231.54802215999996</v>
      </c>
    </row>
    <row r="14" spans="1:20" ht="15">
      <c r="A14" s="30">
        <v>2011</v>
      </c>
      <c r="B14" s="9">
        <v>650</v>
      </c>
      <c r="C14" s="9">
        <f t="shared" si="1"/>
        <v>1400</v>
      </c>
      <c r="D14" s="25"/>
      <c r="E14" s="20"/>
      <c r="F14" s="20"/>
      <c r="G14" s="20"/>
      <c r="H14" s="20"/>
      <c r="I14" s="17">
        <f>H13*$C$4</f>
        <v>124.67970423999998</v>
      </c>
      <c r="J14" s="17">
        <f t="shared" si="0"/>
        <v>124.67970423999998</v>
      </c>
      <c r="K14" s="17">
        <f t="shared" si="0"/>
        <v>124.67970423999998</v>
      </c>
      <c r="L14" s="17">
        <f t="shared" si="0"/>
        <v>124.67970423999998</v>
      </c>
      <c r="M14" s="17">
        <f t="shared" si="0"/>
        <v>124.67970423999998</v>
      </c>
      <c r="N14" s="17">
        <f t="shared" si="0"/>
        <v>124.67970423999998</v>
      </c>
      <c r="O14" s="17">
        <f t="shared" si="0"/>
        <v>124.67970423999998</v>
      </c>
      <c r="P14" s="17">
        <f t="shared" si="0"/>
        <v>124.67970423999998</v>
      </c>
      <c r="Q14" s="17">
        <f t="shared" si="0"/>
        <v>124.67970423999998</v>
      </c>
      <c r="R14" s="49">
        <f t="shared" si="0"/>
        <v>124.67970423999998</v>
      </c>
      <c r="S14" s="76">
        <f t="shared" si="0"/>
        <v>124.67970423999998</v>
      </c>
      <c r="T14" s="43">
        <f t="shared" si="2"/>
        <v>226.91706171679996</v>
      </c>
    </row>
    <row r="15" spans="1:20" ht="15">
      <c r="A15" s="30">
        <v>2012</v>
      </c>
      <c r="B15" s="9">
        <v>650</v>
      </c>
      <c r="C15" s="9">
        <f t="shared" si="1"/>
        <v>2050</v>
      </c>
      <c r="D15" s="25"/>
      <c r="E15" s="20"/>
      <c r="F15" s="20"/>
      <c r="G15" s="20"/>
      <c r="H15" s="20"/>
      <c r="I15" s="20"/>
      <c r="J15" s="17">
        <f>I14*$C$4</f>
        <v>122.18611015519997</v>
      </c>
      <c r="K15" s="17">
        <f t="shared" si="0"/>
        <v>122.18611015519997</v>
      </c>
      <c r="L15" s="17">
        <f t="shared" si="0"/>
        <v>122.18611015519997</v>
      </c>
      <c r="M15" s="17">
        <f t="shared" si="0"/>
        <v>122.18611015519997</v>
      </c>
      <c r="N15" s="17">
        <f t="shared" si="0"/>
        <v>122.18611015519997</v>
      </c>
      <c r="O15" s="17">
        <f t="shared" si="0"/>
        <v>122.18611015519997</v>
      </c>
      <c r="P15" s="17">
        <f t="shared" si="0"/>
        <v>122.18611015519997</v>
      </c>
      <c r="Q15" s="17">
        <f t="shared" si="0"/>
        <v>122.18611015519997</v>
      </c>
      <c r="R15" s="49">
        <f t="shared" si="0"/>
        <v>122.18611015519997</v>
      </c>
      <c r="S15" s="62">
        <f t="shared" si="0"/>
        <v>122.18611015519997</v>
      </c>
      <c r="T15" s="43">
        <f t="shared" si="2"/>
        <v>222.37872048246396</v>
      </c>
    </row>
    <row r="16" spans="1:20" ht="15">
      <c r="A16" s="30">
        <v>2013</v>
      </c>
      <c r="B16" s="9">
        <v>650</v>
      </c>
      <c r="C16" s="9">
        <f t="shared" si="1"/>
        <v>2700</v>
      </c>
      <c r="D16" s="24"/>
      <c r="E16" s="24"/>
      <c r="F16" s="24"/>
      <c r="G16" s="24"/>
      <c r="H16" s="24"/>
      <c r="I16" s="24"/>
      <c r="J16" s="24"/>
      <c r="K16" s="17">
        <f>J15*$C$4</f>
        <v>119.74238795209597</v>
      </c>
      <c r="L16" s="17">
        <f t="shared" si="0"/>
        <v>119.74238795209597</v>
      </c>
      <c r="M16" s="17">
        <f t="shared" si="0"/>
        <v>119.74238795209597</v>
      </c>
      <c r="N16" s="17">
        <f t="shared" si="0"/>
        <v>119.74238795209597</v>
      </c>
      <c r="O16" s="17">
        <f t="shared" si="0"/>
        <v>119.74238795209597</v>
      </c>
      <c r="P16" s="17">
        <f t="shared" si="0"/>
        <v>119.74238795209597</v>
      </c>
      <c r="Q16" s="17">
        <f t="shared" si="0"/>
        <v>119.74238795209597</v>
      </c>
      <c r="R16" s="49">
        <f t="shared" si="0"/>
        <v>119.74238795209597</v>
      </c>
      <c r="S16" s="62">
        <f t="shared" si="0"/>
        <v>119.74238795209597</v>
      </c>
      <c r="T16" s="43">
        <f t="shared" si="2"/>
        <v>217.93114607281467</v>
      </c>
    </row>
    <row r="17" spans="1:20" ht="15">
      <c r="A17" s="30">
        <v>2014</v>
      </c>
      <c r="B17" s="9">
        <v>650</v>
      </c>
      <c r="C17" s="9">
        <f t="shared" si="1"/>
        <v>3350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117.34754019305404</v>
      </c>
      <c r="M17" s="17">
        <f t="shared" si="0"/>
        <v>117.34754019305404</v>
      </c>
      <c r="N17" s="17">
        <f t="shared" si="0"/>
        <v>117.34754019305404</v>
      </c>
      <c r="O17" s="17">
        <f t="shared" si="0"/>
        <v>117.34754019305404</v>
      </c>
      <c r="P17" s="17">
        <f t="shared" si="0"/>
        <v>117.34754019305404</v>
      </c>
      <c r="Q17" s="17">
        <f t="shared" si="0"/>
        <v>117.34754019305404</v>
      </c>
      <c r="R17" s="49">
        <f t="shared" si="0"/>
        <v>117.34754019305404</v>
      </c>
      <c r="S17" s="62">
        <f t="shared" si="0"/>
        <v>117.34754019305404</v>
      </c>
      <c r="T17" s="43">
        <f t="shared" si="2"/>
        <v>213.57252315135835</v>
      </c>
    </row>
    <row r="18" spans="1:20" ht="15">
      <c r="A18" s="10">
        <v>2015</v>
      </c>
      <c r="B18" s="9">
        <v>650</v>
      </c>
      <c r="C18" s="11">
        <f t="shared" si="1"/>
        <v>4000</v>
      </c>
      <c r="D18" s="25"/>
      <c r="E18" s="20"/>
      <c r="F18" s="20"/>
      <c r="G18" s="20"/>
      <c r="H18" s="20"/>
      <c r="I18" s="20"/>
      <c r="J18" s="20"/>
      <c r="K18" s="20"/>
      <c r="L18" s="20"/>
      <c r="M18" s="17">
        <f>L17*$C$4</f>
        <v>115.00058938919297</v>
      </c>
      <c r="N18" s="17">
        <f t="shared" si="0"/>
        <v>115.00058938919297</v>
      </c>
      <c r="O18" s="17">
        <f t="shared" si="0"/>
        <v>115.00058938919297</v>
      </c>
      <c r="P18" s="17">
        <f t="shared" si="0"/>
        <v>115.00058938919297</v>
      </c>
      <c r="Q18" s="17">
        <f t="shared" si="0"/>
        <v>115.00058938919297</v>
      </c>
      <c r="R18" s="49">
        <f t="shared" si="0"/>
        <v>115.00058938919297</v>
      </c>
      <c r="S18" s="62">
        <f t="shared" si="0"/>
        <v>115.00058938919297</v>
      </c>
      <c r="T18" s="43">
        <f t="shared" si="2"/>
        <v>209.30107268833117</v>
      </c>
    </row>
    <row r="19" spans="1:20" ht="15">
      <c r="A19" s="30">
        <v>2016</v>
      </c>
      <c r="B19" s="9">
        <v>400</v>
      </c>
      <c r="C19" s="9">
        <f t="shared" si="1"/>
        <v>4400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>
        <f>M18*$C$4</f>
        <v>112.70057760140911</v>
      </c>
      <c r="O19" s="17">
        <f>N19*$C$5</f>
        <v>112.70057760140911</v>
      </c>
      <c r="P19" s="17">
        <f>O19*$C$5</f>
        <v>112.70057760140911</v>
      </c>
      <c r="Q19" s="17">
        <f>P19*$C$5</f>
        <v>112.70057760140911</v>
      </c>
      <c r="R19" s="49">
        <f>Q19*$C$5</f>
        <v>112.70057760140911</v>
      </c>
      <c r="S19" s="62">
        <f>R19*$C$5</f>
        <v>112.70057760140911</v>
      </c>
      <c r="T19" s="43">
        <f t="shared" si="2"/>
        <v>126.2246469135782</v>
      </c>
    </row>
    <row r="20" spans="1:20" ht="15">
      <c r="A20" s="30">
        <v>2017</v>
      </c>
      <c r="B20" s="9">
        <v>400</v>
      </c>
      <c r="C20" s="9">
        <f t="shared" si="1"/>
        <v>4800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110.44656604938092</v>
      </c>
      <c r="P20" s="17">
        <f>O20*$C$5</f>
        <v>110.44656604938092</v>
      </c>
      <c r="Q20" s="17">
        <f>P20*$C$5</f>
        <v>110.44656604938092</v>
      </c>
      <c r="R20" s="49">
        <f>Q20*$C$5</f>
        <v>110.44656604938092</v>
      </c>
      <c r="S20" s="62">
        <f>R20*$C$5</f>
        <v>110.44656604938092</v>
      </c>
      <c r="T20" s="43">
        <f t="shared" si="2"/>
        <v>123.70015397530663</v>
      </c>
    </row>
    <row r="21" spans="1:20" ht="15">
      <c r="A21" s="30">
        <v>2018</v>
      </c>
      <c r="B21" s="9">
        <v>400</v>
      </c>
      <c r="C21" s="9">
        <f t="shared" si="1"/>
        <v>5200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108.2376347283933</v>
      </c>
      <c r="Q21" s="17">
        <f>P21*$C$5</f>
        <v>108.2376347283933</v>
      </c>
      <c r="R21" s="49">
        <f>Q21*$C$5</f>
        <v>108.2376347283933</v>
      </c>
      <c r="S21" s="62">
        <f>R21*$C$5</f>
        <v>108.2376347283933</v>
      </c>
      <c r="T21" s="43">
        <f t="shared" si="2"/>
        <v>121.2261508958005</v>
      </c>
    </row>
    <row r="22" spans="1:20" ht="15">
      <c r="A22" s="30">
        <v>2019</v>
      </c>
      <c r="B22" s="9">
        <v>400</v>
      </c>
      <c r="C22" s="9">
        <f t="shared" si="1"/>
        <v>5600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106.07288203382544</v>
      </c>
      <c r="R22" s="49">
        <f>Q22*$C$5</f>
        <v>106.07288203382544</v>
      </c>
      <c r="S22" s="62">
        <f>R22*$C$5</f>
        <v>106.07288203382544</v>
      </c>
      <c r="T22" s="43">
        <f t="shared" si="2"/>
        <v>118.8016278778845</v>
      </c>
    </row>
    <row r="23" spans="1:21" ht="15.75" thickBot="1">
      <c r="A23" s="12">
        <v>2020</v>
      </c>
      <c r="B23" s="9">
        <v>400</v>
      </c>
      <c r="C23" s="13">
        <f t="shared" si="1"/>
        <v>6000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103.95142439314893</v>
      </c>
      <c r="S23" s="63">
        <f>R23*$C$5</f>
        <v>103.95142439314893</v>
      </c>
      <c r="T23" s="44">
        <f t="shared" si="2"/>
        <v>116.42559532032679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19" t="s">
        <v>40</v>
      </c>
      <c r="T24" s="120">
        <f>SUM(T9:T23)/1000</f>
        <v>1.964376489254665</v>
      </c>
      <c r="U24" s="6"/>
    </row>
  </sheetData>
  <sheetProtection/>
  <mergeCells count="9">
    <mergeCell ref="O5:Q5"/>
    <mergeCell ref="B1:T1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5">
      <selection activeCell="G5" sqref="G5:I5"/>
    </sheetView>
  </sheetViews>
  <sheetFormatPr defaultColWidth="11.421875" defaultRowHeight="15"/>
  <cols>
    <col min="1" max="1" width="5.00390625" style="75" bestFit="1" customWidth="1"/>
    <col min="2" max="2" width="12.140625" style="2" bestFit="1" customWidth="1"/>
    <col min="3" max="3" width="8.7109375" style="2" bestFit="1" customWidth="1"/>
    <col min="4" max="19" width="8.421875" style="0" customWidth="1"/>
    <col min="20" max="20" width="8.00390625" style="0" customWidth="1"/>
    <col min="21" max="21" width="9.00390625" style="0" customWidth="1"/>
    <col min="22" max="22" width="3.421875" style="0" bestFit="1" customWidth="1"/>
  </cols>
  <sheetData>
    <row r="1" spans="1:20" ht="81" customHeight="1">
      <c r="A1" s="107" t="s">
        <v>64</v>
      </c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0</v>
      </c>
      <c r="E3" s="116" t="s">
        <v>7</v>
      </c>
      <c r="F3" s="116"/>
      <c r="G3" s="116"/>
      <c r="H3" s="5">
        <v>0</v>
      </c>
      <c r="J3" s="116" t="s">
        <v>5</v>
      </c>
      <c r="K3" s="116"/>
      <c r="L3" s="116"/>
      <c r="M3" s="15">
        <v>1200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</v>
      </c>
      <c r="E4" s="28" t="s">
        <v>77</v>
      </c>
      <c r="H4" s="75"/>
    </row>
    <row r="5" spans="1:20" s="5" customFormat="1" ht="15.75" thickBot="1">
      <c r="A5" s="116" t="s">
        <v>3</v>
      </c>
      <c r="B5" s="116"/>
      <c r="C5" s="5">
        <f>0.4+0.6*(1+$C$3/100)</f>
        <v>1</v>
      </c>
      <c r="G5" s="129" t="s">
        <v>78</v>
      </c>
      <c r="H5" s="129"/>
      <c r="I5" s="129"/>
      <c r="O5" s="109" t="s">
        <v>8</v>
      </c>
      <c r="P5" s="110"/>
      <c r="Q5" s="110"/>
      <c r="R5" s="78">
        <f>M3*C23/1000000</f>
        <v>6.48</v>
      </c>
      <c r="S5" s="79" t="s">
        <v>9</v>
      </c>
      <c r="T5" s="7"/>
    </row>
    <row r="6" s="5" customFormat="1" ht="15">
      <c r="D6" s="28"/>
    </row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1" s="3" customFormat="1" ht="69" customHeight="1" thickBot="1">
      <c r="A8" s="77" t="s">
        <v>41</v>
      </c>
      <c r="B8" s="8" t="s">
        <v>42</v>
      </c>
      <c r="C8" s="8" t="s">
        <v>0</v>
      </c>
      <c r="D8" s="8" t="s">
        <v>30</v>
      </c>
      <c r="E8" s="8" t="s">
        <v>31</v>
      </c>
      <c r="F8" s="90" t="s">
        <v>48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82" t="s">
        <v>43</v>
      </c>
      <c r="U8" s="4"/>
    </row>
    <row r="9" spans="1:21" ht="15">
      <c r="A9" s="111" t="s">
        <v>6</v>
      </c>
      <c r="B9" s="112"/>
      <c r="C9" s="9">
        <v>10</v>
      </c>
      <c r="D9" s="91">
        <v>550</v>
      </c>
      <c r="E9" s="17">
        <v>556.5</v>
      </c>
      <c r="F9" s="19">
        <v>563.07</v>
      </c>
      <c r="G9" s="17">
        <f aca="true" t="shared" si="0" ref="G9:S20">F9*$C$5</f>
        <v>563.07</v>
      </c>
      <c r="H9" s="17">
        <f t="shared" si="0"/>
        <v>563.07</v>
      </c>
      <c r="I9" s="17">
        <f t="shared" si="0"/>
        <v>563.07</v>
      </c>
      <c r="J9" s="17">
        <f t="shared" si="0"/>
        <v>563.07</v>
      </c>
      <c r="K9" s="17">
        <f t="shared" si="0"/>
        <v>563.07</v>
      </c>
      <c r="L9" s="17">
        <f t="shared" si="0"/>
        <v>563.07</v>
      </c>
      <c r="M9" s="17">
        <f t="shared" si="0"/>
        <v>563.07</v>
      </c>
      <c r="N9" s="17">
        <f t="shared" si="0"/>
        <v>563.07</v>
      </c>
      <c r="O9" s="17">
        <f t="shared" si="0"/>
        <v>563.07</v>
      </c>
      <c r="P9" s="17">
        <f t="shared" si="0"/>
        <v>563.07</v>
      </c>
      <c r="Q9" s="17">
        <f t="shared" si="0"/>
        <v>563.07</v>
      </c>
      <c r="R9" s="49">
        <f t="shared" si="0"/>
        <v>563.07</v>
      </c>
      <c r="S9" s="50">
        <f t="shared" si="0"/>
        <v>563.07</v>
      </c>
      <c r="T9" s="51">
        <f>$C9*$M$3*$S9/1000000</f>
        <v>6.756840000000001</v>
      </c>
      <c r="U9" s="6"/>
    </row>
    <row r="10" spans="1:21" ht="15">
      <c r="A10" s="30">
        <v>2007</v>
      </c>
      <c r="B10" s="9">
        <v>10</v>
      </c>
      <c r="C10" s="9">
        <f>B10+C9</f>
        <v>20</v>
      </c>
      <c r="D10" s="25"/>
      <c r="E10" s="17">
        <v>560.83</v>
      </c>
      <c r="F10" s="19">
        <v>567.46</v>
      </c>
      <c r="G10" s="17">
        <f t="shared" si="0"/>
        <v>567.46</v>
      </c>
      <c r="H10" s="17">
        <f t="shared" si="0"/>
        <v>567.46</v>
      </c>
      <c r="I10" s="17">
        <f t="shared" si="0"/>
        <v>567.46</v>
      </c>
      <c r="J10" s="17">
        <f t="shared" si="0"/>
        <v>567.46</v>
      </c>
      <c r="K10" s="17">
        <f t="shared" si="0"/>
        <v>567.46</v>
      </c>
      <c r="L10" s="17">
        <f t="shared" si="0"/>
        <v>567.46</v>
      </c>
      <c r="M10" s="17">
        <f t="shared" si="0"/>
        <v>567.46</v>
      </c>
      <c r="N10" s="17">
        <f t="shared" si="0"/>
        <v>567.46</v>
      </c>
      <c r="O10" s="17">
        <f t="shared" si="0"/>
        <v>567.46</v>
      </c>
      <c r="P10" s="17">
        <f t="shared" si="0"/>
        <v>567.46</v>
      </c>
      <c r="Q10" s="17">
        <f t="shared" si="0"/>
        <v>567.46</v>
      </c>
      <c r="R10" s="49">
        <f t="shared" si="0"/>
        <v>567.46</v>
      </c>
      <c r="S10" s="52">
        <f t="shared" si="0"/>
        <v>567.46</v>
      </c>
      <c r="T10" s="43">
        <f aca="true" t="shared" si="1" ref="T10:T23">$B10*$M$3*$S10/1000000</f>
        <v>6.80952</v>
      </c>
      <c r="U10" s="6"/>
    </row>
    <row r="11" spans="1:21" ht="15">
      <c r="A11" s="30">
        <v>2008</v>
      </c>
      <c r="B11" s="9">
        <v>20</v>
      </c>
      <c r="C11" s="9">
        <f aca="true" t="shared" si="2" ref="C11:C23">B11+C10</f>
        <v>40</v>
      </c>
      <c r="D11" s="25"/>
      <c r="E11" s="20"/>
      <c r="F11" s="19">
        <v>571.87</v>
      </c>
      <c r="G11" s="17">
        <f>F11*$C$5</f>
        <v>571.87</v>
      </c>
      <c r="H11" s="17">
        <f t="shared" si="0"/>
        <v>571.87</v>
      </c>
      <c r="I11" s="17">
        <f t="shared" si="0"/>
        <v>571.87</v>
      </c>
      <c r="J11" s="17">
        <f t="shared" si="0"/>
        <v>571.87</v>
      </c>
      <c r="K11" s="17">
        <f t="shared" si="0"/>
        <v>571.87</v>
      </c>
      <c r="L11" s="17">
        <f t="shared" si="0"/>
        <v>571.87</v>
      </c>
      <c r="M11" s="17">
        <f t="shared" si="0"/>
        <v>571.87</v>
      </c>
      <c r="N11" s="17">
        <f t="shared" si="0"/>
        <v>571.87</v>
      </c>
      <c r="O11" s="17">
        <f t="shared" si="0"/>
        <v>571.87</v>
      </c>
      <c r="P11" s="17">
        <f t="shared" si="0"/>
        <v>571.87</v>
      </c>
      <c r="Q11" s="17">
        <f t="shared" si="0"/>
        <v>571.87</v>
      </c>
      <c r="R11" s="49">
        <f t="shared" si="0"/>
        <v>571.87</v>
      </c>
      <c r="S11" s="52">
        <f t="shared" si="0"/>
        <v>571.87</v>
      </c>
      <c r="T11" s="43">
        <f t="shared" si="1"/>
        <v>13.72488</v>
      </c>
      <c r="U11" s="6"/>
    </row>
    <row r="12" spans="1:21" ht="15">
      <c r="A12" s="30">
        <v>2009</v>
      </c>
      <c r="B12" s="9">
        <v>120</v>
      </c>
      <c r="C12" s="9">
        <f t="shared" si="2"/>
        <v>160</v>
      </c>
      <c r="D12" s="25"/>
      <c r="E12" s="20"/>
      <c r="F12" s="20"/>
      <c r="G12" s="17">
        <f>F11*$C$4</f>
        <v>571.87</v>
      </c>
      <c r="H12" s="17">
        <f>G12*$C$5</f>
        <v>571.87</v>
      </c>
      <c r="I12" s="17">
        <f t="shared" si="0"/>
        <v>571.87</v>
      </c>
      <c r="J12" s="17">
        <f t="shared" si="0"/>
        <v>571.87</v>
      </c>
      <c r="K12" s="17">
        <f t="shared" si="0"/>
        <v>571.87</v>
      </c>
      <c r="L12" s="17">
        <f t="shared" si="0"/>
        <v>571.87</v>
      </c>
      <c r="M12" s="17">
        <f t="shared" si="0"/>
        <v>571.87</v>
      </c>
      <c r="N12" s="17">
        <f t="shared" si="0"/>
        <v>571.87</v>
      </c>
      <c r="O12" s="17">
        <f t="shared" si="0"/>
        <v>571.87</v>
      </c>
      <c r="P12" s="17">
        <f t="shared" si="0"/>
        <v>571.87</v>
      </c>
      <c r="Q12" s="17">
        <f t="shared" si="0"/>
        <v>571.87</v>
      </c>
      <c r="R12" s="49">
        <f t="shared" si="0"/>
        <v>571.87</v>
      </c>
      <c r="S12" s="52">
        <f t="shared" si="0"/>
        <v>571.87</v>
      </c>
      <c r="T12" s="43">
        <f t="shared" si="1"/>
        <v>82.34928</v>
      </c>
      <c r="U12" s="6"/>
    </row>
    <row r="13" spans="1:21" ht="15">
      <c r="A13" s="30">
        <v>2010</v>
      </c>
      <c r="B13" s="9">
        <v>240</v>
      </c>
      <c r="C13" s="9">
        <f t="shared" si="2"/>
        <v>400</v>
      </c>
      <c r="D13" s="25"/>
      <c r="E13" s="20"/>
      <c r="F13" s="20"/>
      <c r="G13" s="20"/>
      <c r="H13" s="17">
        <f>G12*$C$4</f>
        <v>571.87</v>
      </c>
      <c r="I13" s="17">
        <f>H13*$C$5</f>
        <v>571.87</v>
      </c>
      <c r="J13" s="17">
        <f t="shared" si="0"/>
        <v>571.87</v>
      </c>
      <c r="K13" s="17">
        <f t="shared" si="0"/>
        <v>571.87</v>
      </c>
      <c r="L13" s="17">
        <f t="shared" si="0"/>
        <v>571.87</v>
      </c>
      <c r="M13" s="17">
        <f t="shared" si="0"/>
        <v>571.87</v>
      </c>
      <c r="N13" s="17">
        <f t="shared" si="0"/>
        <v>571.87</v>
      </c>
      <c r="O13" s="17">
        <f t="shared" si="0"/>
        <v>571.87</v>
      </c>
      <c r="P13" s="17">
        <f t="shared" si="0"/>
        <v>571.87</v>
      </c>
      <c r="Q13" s="17">
        <f t="shared" si="0"/>
        <v>571.87</v>
      </c>
      <c r="R13" s="49">
        <f t="shared" si="0"/>
        <v>571.87</v>
      </c>
      <c r="S13" s="52">
        <f t="shared" si="0"/>
        <v>571.87</v>
      </c>
      <c r="T13" s="43">
        <f t="shared" si="1"/>
        <v>164.69856</v>
      </c>
      <c r="U13" s="6"/>
    </row>
    <row r="14" spans="1:21" ht="15">
      <c r="A14" s="30">
        <v>2011</v>
      </c>
      <c r="B14" s="9">
        <v>500</v>
      </c>
      <c r="C14" s="9">
        <f t="shared" si="2"/>
        <v>900</v>
      </c>
      <c r="D14" s="25"/>
      <c r="E14" s="20"/>
      <c r="F14" s="20"/>
      <c r="G14" s="20"/>
      <c r="H14" s="20"/>
      <c r="I14" s="17">
        <f>H13*$C$4</f>
        <v>571.87</v>
      </c>
      <c r="J14" s="17">
        <f>I14*$C$5</f>
        <v>571.87</v>
      </c>
      <c r="K14" s="17">
        <f t="shared" si="0"/>
        <v>571.87</v>
      </c>
      <c r="L14" s="17">
        <f t="shared" si="0"/>
        <v>571.87</v>
      </c>
      <c r="M14" s="17">
        <f t="shared" si="0"/>
        <v>571.87</v>
      </c>
      <c r="N14" s="17">
        <f t="shared" si="0"/>
        <v>571.87</v>
      </c>
      <c r="O14" s="17">
        <f t="shared" si="0"/>
        <v>571.87</v>
      </c>
      <c r="P14" s="17">
        <f t="shared" si="0"/>
        <v>571.87</v>
      </c>
      <c r="Q14" s="17">
        <f t="shared" si="0"/>
        <v>571.87</v>
      </c>
      <c r="R14" s="49">
        <f t="shared" si="0"/>
        <v>571.87</v>
      </c>
      <c r="S14" s="52">
        <f t="shared" si="0"/>
        <v>571.87</v>
      </c>
      <c r="T14" s="43">
        <f t="shared" si="1"/>
        <v>343.122</v>
      </c>
      <c r="U14" s="6"/>
    </row>
    <row r="15" spans="1:21" ht="15">
      <c r="A15" s="30">
        <v>2012</v>
      </c>
      <c r="B15" s="9">
        <v>500</v>
      </c>
      <c r="C15" s="9">
        <f t="shared" si="2"/>
        <v>1400</v>
      </c>
      <c r="D15" s="25"/>
      <c r="E15" s="20"/>
      <c r="F15" s="20"/>
      <c r="G15" s="20"/>
      <c r="H15" s="20"/>
      <c r="I15" s="20"/>
      <c r="J15" s="17">
        <f>I14*$C$4</f>
        <v>571.87</v>
      </c>
      <c r="K15" s="17">
        <f>J15*$C$5</f>
        <v>571.87</v>
      </c>
      <c r="L15" s="17">
        <f t="shared" si="0"/>
        <v>571.87</v>
      </c>
      <c r="M15" s="17">
        <f t="shared" si="0"/>
        <v>571.87</v>
      </c>
      <c r="N15" s="17">
        <f t="shared" si="0"/>
        <v>571.87</v>
      </c>
      <c r="O15" s="17">
        <f t="shared" si="0"/>
        <v>571.87</v>
      </c>
      <c r="P15" s="17">
        <f t="shared" si="0"/>
        <v>571.87</v>
      </c>
      <c r="Q15" s="17">
        <f t="shared" si="0"/>
        <v>571.87</v>
      </c>
      <c r="R15" s="49">
        <f t="shared" si="0"/>
        <v>571.87</v>
      </c>
      <c r="S15" s="52">
        <f t="shared" si="0"/>
        <v>571.87</v>
      </c>
      <c r="T15" s="43">
        <f t="shared" si="1"/>
        <v>343.122</v>
      </c>
      <c r="U15" s="6"/>
    </row>
    <row r="16" spans="1:21" ht="15">
      <c r="A16" s="30">
        <v>2013</v>
      </c>
      <c r="B16" s="9">
        <v>500</v>
      </c>
      <c r="C16" s="9">
        <f t="shared" si="2"/>
        <v>1900</v>
      </c>
      <c r="D16" s="25"/>
      <c r="E16" s="20"/>
      <c r="F16" s="20"/>
      <c r="G16" s="20"/>
      <c r="H16" s="20"/>
      <c r="I16" s="20"/>
      <c r="J16" s="20"/>
      <c r="K16" s="17">
        <f>J15*$C$4</f>
        <v>571.87</v>
      </c>
      <c r="L16" s="17">
        <f>K16*$C$5</f>
        <v>571.87</v>
      </c>
      <c r="M16" s="17">
        <f t="shared" si="0"/>
        <v>571.87</v>
      </c>
      <c r="N16" s="17">
        <f t="shared" si="0"/>
        <v>571.87</v>
      </c>
      <c r="O16" s="17">
        <f t="shared" si="0"/>
        <v>571.87</v>
      </c>
      <c r="P16" s="17">
        <f t="shared" si="0"/>
        <v>571.87</v>
      </c>
      <c r="Q16" s="17">
        <f t="shared" si="0"/>
        <v>571.87</v>
      </c>
      <c r="R16" s="49">
        <f t="shared" si="0"/>
        <v>571.87</v>
      </c>
      <c r="S16" s="52">
        <f t="shared" si="0"/>
        <v>571.87</v>
      </c>
      <c r="T16" s="43">
        <f t="shared" si="1"/>
        <v>343.122</v>
      </c>
      <c r="U16" s="6"/>
    </row>
    <row r="17" spans="1:21" ht="15">
      <c r="A17" s="30">
        <v>2014</v>
      </c>
      <c r="B17" s="9">
        <v>500</v>
      </c>
      <c r="C17" s="9">
        <f t="shared" si="2"/>
        <v>2400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571.87</v>
      </c>
      <c r="M17" s="17">
        <f>L17*$C$5</f>
        <v>571.87</v>
      </c>
      <c r="N17" s="17">
        <f t="shared" si="0"/>
        <v>571.87</v>
      </c>
      <c r="O17" s="17">
        <f t="shared" si="0"/>
        <v>571.87</v>
      </c>
      <c r="P17" s="17">
        <f t="shared" si="0"/>
        <v>571.87</v>
      </c>
      <c r="Q17" s="17">
        <f t="shared" si="0"/>
        <v>571.87</v>
      </c>
      <c r="R17" s="49">
        <f t="shared" si="0"/>
        <v>571.87</v>
      </c>
      <c r="S17" s="52">
        <f t="shared" si="0"/>
        <v>571.87</v>
      </c>
      <c r="T17" s="43">
        <f t="shared" si="1"/>
        <v>343.122</v>
      </c>
      <c r="U17" s="6"/>
    </row>
    <row r="18" spans="1:21" s="73" customFormat="1" ht="15">
      <c r="A18" s="65">
        <v>2015</v>
      </c>
      <c r="B18" s="66">
        <v>500</v>
      </c>
      <c r="C18" s="66">
        <f t="shared" si="2"/>
        <v>2900</v>
      </c>
      <c r="D18" s="67"/>
      <c r="E18" s="68"/>
      <c r="F18" s="68"/>
      <c r="G18" s="68"/>
      <c r="H18" s="68"/>
      <c r="I18" s="68"/>
      <c r="J18" s="68"/>
      <c r="K18" s="68"/>
      <c r="L18" s="68"/>
      <c r="M18" s="17">
        <f>L17*$C$4</f>
        <v>571.87</v>
      </c>
      <c r="N18" s="69">
        <f>M18*$C$5</f>
        <v>571.87</v>
      </c>
      <c r="O18" s="69">
        <f t="shared" si="0"/>
        <v>571.87</v>
      </c>
      <c r="P18" s="69">
        <f t="shared" si="0"/>
        <v>571.87</v>
      </c>
      <c r="Q18" s="69">
        <f t="shared" si="0"/>
        <v>571.87</v>
      </c>
      <c r="R18" s="70">
        <f t="shared" si="0"/>
        <v>571.87</v>
      </c>
      <c r="S18" s="71">
        <f t="shared" si="0"/>
        <v>571.87</v>
      </c>
      <c r="T18" s="43">
        <f t="shared" si="1"/>
        <v>343.122</v>
      </c>
      <c r="U18" s="72"/>
    </row>
    <row r="19" spans="1:21" ht="15">
      <c r="A19" s="30">
        <v>2016</v>
      </c>
      <c r="B19" s="9">
        <v>500</v>
      </c>
      <c r="C19" s="9">
        <f t="shared" si="2"/>
        <v>3400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17">
        <f>M18*$C$4</f>
        <v>571.87</v>
      </c>
      <c r="O19" s="17">
        <f>N19*$C$5</f>
        <v>571.87</v>
      </c>
      <c r="P19" s="17">
        <f t="shared" si="0"/>
        <v>571.87</v>
      </c>
      <c r="Q19" s="17">
        <f t="shared" si="0"/>
        <v>571.87</v>
      </c>
      <c r="R19" s="49">
        <f t="shared" si="0"/>
        <v>571.87</v>
      </c>
      <c r="S19" s="52">
        <f t="shared" si="0"/>
        <v>571.87</v>
      </c>
      <c r="T19" s="43">
        <f t="shared" si="1"/>
        <v>343.122</v>
      </c>
      <c r="U19" s="6"/>
    </row>
    <row r="20" spans="1:21" ht="15">
      <c r="A20" s="30">
        <v>2017</v>
      </c>
      <c r="B20" s="9">
        <v>500</v>
      </c>
      <c r="C20" s="9">
        <f t="shared" si="2"/>
        <v>3900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571.87</v>
      </c>
      <c r="P20" s="17">
        <f>O20*$C$5</f>
        <v>571.87</v>
      </c>
      <c r="Q20" s="17">
        <f t="shared" si="0"/>
        <v>571.87</v>
      </c>
      <c r="R20" s="49">
        <f t="shared" si="0"/>
        <v>571.87</v>
      </c>
      <c r="S20" s="52">
        <f t="shared" si="0"/>
        <v>571.87</v>
      </c>
      <c r="T20" s="43">
        <f t="shared" si="1"/>
        <v>343.122</v>
      </c>
      <c r="U20" s="6"/>
    </row>
    <row r="21" spans="1:21" ht="15">
      <c r="A21" s="30">
        <v>2018</v>
      </c>
      <c r="B21" s="9">
        <v>500</v>
      </c>
      <c r="C21" s="9">
        <f t="shared" si="2"/>
        <v>4400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571.87</v>
      </c>
      <c r="Q21" s="17">
        <f>P21*$C$5</f>
        <v>571.87</v>
      </c>
      <c r="R21" s="49">
        <f>Q21*$C$5</f>
        <v>571.87</v>
      </c>
      <c r="S21" s="52">
        <f>R21*$C$5</f>
        <v>571.87</v>
      </c>
      <c r="T21" s="43">
        <f t="shared" si="1"/>
        <v>343.122</v>
      </c>
      <c r="U21" s="6"/>
    </row>
    <row r="22" spans="1:21" ht="15">
      <c r="A22" s="30">
        <v>2019</v>
      </c>
      <c r="B22" s="9">
        <v>500</v>
      </c>
      <c r="C22" s="9">
        <f t="shared" si="2"/>
        <v>4900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571.87</v>
      </c>
      <c r="R22" s="49">
        <f>Q21*$C$4</f>
        <v>571.87</v>
      </c>
      <c r="S22" s="52">
        <f>R21*$C$4</f>
        <v>571.87</v>
      </c>
      <c r="T22" s="43">
        <f t="shared" si="1"/>
        <v>343.122</v>
      </c>
      <c r="U22" s="6"/>
    </row>
    <row r="23" spans="1:22" ht="15.75" thickBot="1">
      <c r="A23" s="37">
        <v>2020</v>
      </c>
      <c r="B23" s="38">
        <v>500</v>
      </c>
      <c r="C23" s="39">
        <f t="shared" si="2"/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7">
        <f>Q22*$C$4</f>
        <v>571.87</v>
      </c>
      <c r="S23" s="53">
        <f>R22*$C$4</f>
        <v>571.87</v>
      </c>
      <c r="T23" s="44">
        <f t="shared" si="1"/>
        <v>343.122</v>
      </c>
      <c r="U23" s="18"/>
      <c r="V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21" t="s">
        <v>40</v>
      </c>
      <c r="T24" s="122">
        <f>SUM(T9:T23)/1000</f>
        <v>3.7055590799999996</v>
      </c>
      <c r="U24" s="6" t="s">
        <v>49</v>
      </c>
    </row>
    <row r="25" spans="15:20" ht="15">
      <c r="O25" s="117" t="s">
        <v>44</v>
      </c>
      <c r="P25" s="117"/>
      <c r="Q25" s="117"/>
      <c r="R25" s="117"/>
      <c r="S25" s="117"/>
      <c r="T25" s="89">
        <f>T24*10/11</f>
        <v>3.3686900727272726</v>
      </c>
    </row>
  </sheetData>
  <sheetProtection/>
  <mergeCells count="10">
    <mergeCell ref="B1:T1"/>
    <mergeCell ref="A9:B9"/>
    <mergeCell ref="A24:C24"/>
    <mergeCell ref="O25:S25"/>
    <mergeCell ref="A3:B3"/>
    <mergeCell ref="E3:G3"/>
    <mergeCell ref="J3:L3"/>
    <mergeCell ref="A4:B4"/>
    <mergeCell ref="A5:B5"/>
    <mergeCell ref="O5:Q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4">
      <selection activeCell="E5" sqref="E5:I5"/>
    </sheetView>
  </sheetViews>
  <sheetFormatPr defaultColWidth="11.421875" defaultRowHeight="15"/>
  <cols>
    <col min="1" max="1" width="5.00390625" style="75" bestFit="1" customWidth="1"/>
    <col min="2" max="2" width="12.140625" style="2" customWidth="1"/>
    <col min="3" max="3" width="8.7109375" style="2" bestFit="1" customWidth="1"/>
    <col min="4" max="19" width="8.421875" style="0" customWidth="1"/>
    <col min="20" max="20" width="8.00390625" style="0" customWidth="1"/>
    <col min="21" max="21" width="9.00390625" style="0" customWidth="1"/>
    <col min="22" max="22" width="3.421875" style="0" bestFit="1" customWidth="1"/>
  </cols>
  <sheetData>
    <row r="1" spans="1:20" ht="81" customHeight="1">
      <c r="A1" s="107" t="s">
        <v>69</v>
      </c>
      <c r="B1" s="108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0</v>
      </c>
      <c r="E3" s="116" t="s">
        <v>7</v>
      </c>
      <c r="F3" s="116"/>
      <c r="G3" s="116"/>
      <c r="H3" s="5">
        <v>0</v>
      </c>
      <c r="I3" t="s">
        <v>50</v>
      </c>
      <c r="J3" s="116" t="s">
        <v>5</v>
      </c>
      <c r="K3" s="116"/>
      <c r="L3" s="116"/>
      <c r="M3" s="93">
        <v>1200</v>
      </c>
      <c r="N3" t="s">
        <v>4</v>
      </c>
    </row>
    <row r="4" spans="1:9" s="5" customFormat="1" ht="15.75" thickBot="1">
      <c r="A4" s="116" t="s">
        <v>10</v>
      </c>
      <c r="B4" s="116"/>
      <c r="C4" s="5">
        <f>(1+$C$3/100)*(1-$H$3/100)</f>
        <v>1</v>
      </c>
      <c r="E4" s="118" t="s">
        <v>51</v>
      </c>
      <c r="F4" s="118"/>
      <c r="G4" s="118"/>
      <c r="H4" s="118"/>
      <c r="I4" s="118"/>
    </row>
    <row r="5" spans="1:20" s="5" customFormat="1" ht="15.75" thickBot="1">
      <c r="A5" s="116" t="s">
        <v>3</v>
      </c>
      <c r="B5" s="116"/>
      <c r="C5" s="5">
        <f>0.4+0.6*(1+$C$3/100)</f>
        <v>1</v>
      </c>
      <c r="E5" s="129" t="s">
        <v>79</v>
      </c>
      <c r="F5" s="129"/>
      <c r="G5" s="129"/>
      <c r="H5" s="128"/>
      <c r="I5" s="128"/>
      <c r="O5" s="109" t="s">
        <v>8</v>
      </c>
      <c r="P5" s="110"/>
      <c r="Q5" s="110"/>
      <c r="R5" s="78">
        <f>M3*C23/1000000</f>
        <v>6.48</v>
      </c>
      <c r="S5" s="79" t="s">
        <v>9</v>
      </c>
      <c r="T5" s="7"/>
    </row>
    <row r="6" s="5" customFormat="1" ht="15">
      <c r="D6" s="28"/>
    </row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1" s="3" customFormat="1" ht="69" customHeight="1" thickBot="1">
      <c r="A8" s="77" t="s">
        <v>41</v>
      </c>
      <c r="B8" s="8" t="s">
        <v>42</v>
      </c>
      <c r="C8" s="8" t="s">
        <v>0</v>
      </c>
      <c r="D8" s="8" t="s">
        <v>30</v>
      </c>
      <c r="E8" s="8" t="s">
        <v>31</v>
      </c>
      <c r="F8" s="90" t="s">
        <v>48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126" t="s">
        <v>43</v>
      </c>
      <c r="U8" s="4"/>
    </row>
    <row r="9" spans="1:21" ht="15">
      <c r="A9" s="111" t="s">
        <v>6</v>
      </c>
      <c r="B9" s="112"/>
      <c r="C9" s="9">
        <v>10</v>
      </c>
      <c r="D9" s="91">
        <v>550</v>
      </c>
      <c r="E9" s="17">
        <v>556.5</v>
      </c>
      <c r="F9" s="19">
        <v>563.07</v>
      </c>
      <c r="G9" s="17">
        <f aca="true" t="shared" si="0" ref="G9:S20">F9*$C$5</f>
        <v>563.07</v>
      </c>
      <c r="H9" s="17">
        <f t="shared" si="0"/>
        <v>563.07</v>
      </c>
      <c r="I9" s="17">
        <f t="shared" si="0"/>
        <v>563.07</v>
      </c>
      <c r="J9" s="17">
        <f t="shared" si="0"/>
        <v>563.07</v>
      </c>
      <c r="K9" s="17">
        <f t="shared" si="0"/>
        <v>563.07</v>
      </c>
      <c r="L9" s="17">
        <f t="shared" si="0"/>
        <v>563.07</v>
      </c>
      <c r="M9" s="17">
        <f t="shared" si="0"/>
        <v>563.07</v>
      </c>
      <c r="N9" s="17">
        <f t="shared" si="0"/>
        <v>563.07</v>
      </c>
      <c r="O9" s="17">
        <f t="shared" si="0"/>
        <v>563.07</v>
      </c>
      <c r="P9" s="17">
        <f t="shared" si="0"/>
        <v>563.07</v>
      </c>
      <c r="Q9" s="17">
        <f t="shared" si="0"/>
        <v>563.07</v>
      </c>
      <c r="R9" s="49">
        <f t="shared" si="0"/>
        <v>563.07</v>
      </c>
      <c r="S9" s="50">
        <f t="shared" si="0"/>
        <v>563.07</v>
      </c>
      <c r="T9" s="51">
        <f>$C9*$M$3*$S9/1000000</f>
        <v>6.756840000000001</v>
      </c>
      <c r="U9" s="6"/>
    </row>
    <row r="10" spans="1:21" ht="15">
      <c r="A10" s="30">
        <v>2007</v>
      </c>
      <c r="B10" s="9">
        <v>10</v>
      </c>
      <c r="C10" s="9">
        <f>B10+C9</f>
        <v>20</v>
      </c>
      <c r="D10" s="25"/>
      <c r="E10" s="17">
        <v>560.83</v>
      </c>
      <c r="F10" s="19">
        <v>567.46</v>
      </c>
      <c r="G10" s="17">
        <f t="shared" si="0"/>
        <v>567.46</v>
      </c>
      <c r="H10" s="17">
        <f t="shared" si="0"/>
        <v>567.46</v>
      </c>
      <c r="I10" s="17">
        <f t="shared" si="0"/>
        <v>567.46</v>
      </c>
      <c r="J10" s="17">
        <f t="shared" si="0"/>
        <v>567.46</v>
      </c>
      <c r="K10" s="17">
        <f t="shared" si="0"/>
        <v>567.46</v>
      </c>
      <c r="L10" s="17">
        <f t="shared" si="0"/>
        <v>567.46</v>
      </c>
      <c r="M10" s="17">
        <f t="shared" si="0"/>
        <v>567.46</v>
      </c>
      <c r="N10" s="17">
        <f t="shared" si="0"/>
        <v>567.46</v>
      </c>
      <c r="O10" s="17">
        <f t="shared" si="0"/>
        <v>567.46</v>
      </c>
      <c r="P10" s="17">
        <f t="shared" si="0"/>
        <v>567.46</v>
      </c>
      <c r="Q10" s="17">
        <f t="shared" si="0"/>
        <v>567.46</v>
      </c>
      <c r="R10" s="49">
        <f t="shared" si="0"/>
        <v>567.46</v>
      </c>
      <c r="S10" s="52">
        <f t="shared" si="0"/>
        <v>567.46</v>
      </c>
      <c r="T10" s="43">
        <f>$B10*$M$3*$S10/1000000</f>
        <v>6.80952</v>
      </c>
      <c r="U10" s="6"/>
    </row>
    <row r="11" spans="1:21" ht="15">
      <c r="A11" s="30">
        <v>2008</v>
      </c>
      <c r="B11" s="9">
        <v>20</v>
      </c>
      <c r="C11" s="9">
        <f aca="true" t="shared" si="1" ref="C11:C23">B11+C10</f>
        <v>40</v>
      </c>
      <c r="D11" s="25"/>
      <c r="E11" s="20"/>
      <c r="F11" s="19">
        <v>571.87</v>
      </c>
      <c r="G11" s="17">
        <f>F11*$C$5</f>
        <v>571.87</v>
      </c>
      <c r="H11" s="17">
        <f t="shared" si="0"/>
        <v>571.87</v>
      </c>
      <c r="I11" s="17">
        <f t="shared" si="0"/>
        <v>571.87</v>
      </c>
      <c r="J11" s="17">
        <f t="shared" si="0"/>
        <v>571.87</v>
      </c>
      <c r="K11" s="17">
        <f t="shared" si="0"/>
        <v>571.87</v>
      </c>
      <c r="L11" s="17">
        <f t="shared" si="0"/>
        <v>571.87</v>
      </c>
      <c r="M11" s="17">
        <f t="shared" si="0"/>
        <v>571.87</v>
      </c>
      <c r="N11" s="17">
        <f t="shared" si="0"/>
        <v>571.87</v>
      </c>
      <c r="O11" s="17">
        <f t="shared" si="0"/>
        <v>571.87</v>
      </c>
      <c r="P11" s="17">
        <f t="shared" si="0"/>
        <v>571.87</v>
      </c>
      <c r="Q11" s="17">
        <f t="shared" si="0"/>
        <v>571.87</v>
      </c>
      <c r="R11" s="49">
        <f t="shared" si="0"/>
        <v>571.87</v>
      </c>
      <c r="S11" s="52">
        <f t="shared" si="0"/>
        <v>571.87</v>
      </c>
      <c r="T11" s="43">
        <f aca="true" t="shared" si="2" ref="T11:T23">$B11*$M$3*$S11/1000000</f>
        <v>13.72488</v>
      </c>
      <c r="U11" s="6"/>
    </row>
    <row r="12" spans="1:21" ht="15">
      <c r="A12" s="30">
        <v>2009</v>
      </c>
      <c r="B12" s="9">
        <v>120</v>
      </c>
      <c r="C12" s="9">
        <f t="shared" si="1"/>
        <v>160</v>
      </c>
      <c r="D12" s="25"/>
      <c r="E12" s="20"/>
      <c r="F12" s="20"/>
      <c r="G12" s="94">
        <f>F11*$C$4</f>
        <v>571.87</v>
      </c>
      <c r="H12" s="17">
        <f>G12*$C$5</f>
        <v>571.87</v>
      </c>
      <c r="I12" s="17">
        <f t="shared" si="0"/>
        <v>571.87</v>
      </c>
      <c r="J12" s="17">
        <f t="shared" si="0"/>
        <v>571.87</v>
      </c>
      <c r="K12" s="17">
        <f t="shared" si="0"/>
        <v>571.87</v>
      </c>
      <c r="L12" s="17">
        <f t="shared" si="0"/>
        <v>571.87</v>
      </c>
      <c r="M12" s="17">
        <f t="shared" si="0"/>
        <v>571.87</v>
      </c>
      <c r="N12" s="17">
        <f t="shared" si="0"/>
        <v>571.87</v>
      </c>
      <c r="O12" s="17">
        <f t="shared" si="0"/>
        <v>571.87</v>
      </c>
      <c r="P12" s="17">
        <f t="shared" si="0"/>
        <v>571.87</v>
      </c>
      <c r="Q12" s="17">
        <f t="shared" si="0"/>
        <v>571.87</v>
      </c>
      <c r="R12" s="49">
        <f t="shared" si="0"/>
        <v>571.87</v>
      </c>
      <c r="S12" s="52">
        <f t="shared" si="0"/>
        <v>571.87</v>
      </c>
      <c r="T12" s="43">
        <f t="shared" si="2"/>
        <v>82.34928</v>
      </c>
      <c r="U12" s="6"/>
    </row>
    <row r="13" spans="1:21" ht="15">
      <c r="A13" s="30">
        <v>2010</v>
      </c>
      <c r="B13" s="9">
        <v>240</v>
      </c>
      <c r="C13" s="9">
        <f t="shared" si="1"/>
        <v>400</v>
      </c>
      <c r="D13" s="25"/>
      <c r="E13" s="20"/>
      <c r="F13" s="20"/>
      <c r="G13" s="20"/>
      <c r="H13" s="94">
        <f>G12*$C$4</f>
        <v>571.87</v>
      </c>
      <c r="I13" s="17">
        <f>H13*$C$5</f>
        <v>571.87</v>
      </c>
      <c r="J13" s="17">
        <f t="shared" si="0"/>
        <v>571.87</v>
      </c>
      <c r="K13" s="17">
        <f t="shared" si="0"/>
        <v>571.87</v>
      </c>
      <c r="L13" s="17">
        <f t="shared" si="0"/>
        <v>571.87</v>
      </c>
      <c r="M13" s="17">
        <f t="shared" si="0"/>
        <v>571.87</v>
      </c>
      <c r="N13" s="17">
        <f t="shared" si="0"/>
        <v>571.87</v>
      </c>
      <c r="O13" s="17">
        <f t="shared" si="0"/>
        <v>571.87</v>
      </c>
      <c r="P13" s="17">
        <f t="shared" si="0"/>
        <v>571.87</v>
      </c>
      <c r="Q13" s="17">
        <f t="shared" si="0"/>
        <v>571.87</v>
      </c>
      <c r="R13" s="49">
        <f t="shared" si="0"/>
        <v>571.87</v>
      </c>
      <c r="S13" s="52">
        <f t="shared" si="0"/>
        <v>571.87</v>
      </c>
      <c r="T13" s="43">
        <f t="shared" si="2"/>
        <v>164.69856</v>
      </c>
      <c r="U13" s="6"/>
    </row>
    <row r="14" spans="1:21" ht="15">
      <c r="A14" s="30">
        <v>2011</v>
      </c>
      <c r="B14" s="9">
        <v>500</v>
      </c>
      <c r="C14" s="9">
        <f t="shared" si="1"/>
        <v>900</v>
      </c>
      <c r="D14" s="25"/>
      <c r="E14" s="20"/>
      <c r="F14" s="20"/>
      <c r="G14" s="20"/>
      <c r="H14" s="20"/>
      <c r="I14" s="94">
        <f>H13*$C$4</f>
        <v>571.87</v>
      </c>
      <c r="J14" s="17">
        <f>I14*$C$5</f>
        <v>571.87</v>
      </c>
      <c r="K14" s="17">
        <f t="shared" si="0"/>
        <v>571.87</v>
      </c>
      <c r="L14" s="17">
        <f t="shared" si="0"/>
        <v>571.87</v>
      </c>
      <c r="M14" s="17">
        <f t="shared" si="0"/>
        <v>571.87</v>
      </c>
      <c r="N14" s="17">
        <f t="shared" si="0"/>
        <v>571.87</v>
      </c>
      <c r="O14" s="17">
        <f t="shared" si="0"/>
        <v>571.87</v>
      </c>
      <c r="P14" s="17">
        <f t="shared" si="0"/>
        <v>571.87</v>
      </c>
      <c r="Q14" s="17">
        <f t="shared" si="0"/>
        <v>571.87</v>
      </c>
      <c r="R14" s="49">
        <f t="shared" si="0"/>
        <v>571.87</v>
      </c>
      <c r="S14" s="52">
        <f t="shared" si="0"/>
        <v>571.87</v>
      </c>
      <c r="T14" s="43">
        <f t="shared" si="2"/>
        <v>343.122</v>
      </c>
      <c r="U14" s="6"/>
    </row>
    <row r="15" spans="1:21" ht="15">
      <c r="A15" s="30">
        <v>2012</v>
      </c>
      <c r="B15" s="9">
        <v>500</v>
      </c>
      <c r="C15" s="9">
        <f t="shared" si="1"/>
        <v>1400</v>
      </c>
      <c r="D15" s="25"/>
      <c r="E15" s="20"/>
      <c r="F15" s="20"/>
      <c r="G15" s="20"/>
      <c r="H15" s="20"/>
      <c r="I15" s="20"/>
      <c r="J15" s="95">
        <f>I14*$C$4*0.925</f>
        <v>528.9797500000001</v>
      </c>
      <c r="K15" s="95">
        <f>J15*$C$5</f>
        <v>528.9797500000001</v>
      </c>
      <c r="L15" s="95">
        <f t="shared" si="0"/>
        <v>528.9797500000001</v>
      </c>
      <c r="M15" s="95">
        <f t="shared" si="0"/>
        <v>528.9797500000001</v>
      </c>
      <c r="N15" s="95">
        <f t="shared" si="0"/>
        <v>528.9797500000001</v>
      </c>
      <c r="O15" s="95">
        <f t="shared" si="0"/>
        <v>528.9797500000001</v>
      </c>
      <c r="P15" s="95">
        <f t="shared" si="0"/>
        <v>528.9797500000001</v>
      </c>
      <c r="Q15" s="95">
        <f t="shared" si="0"/>
        <v>528.9797500000001</v>
      </c>
      <c r="R15" s="96">
        <f t="shared" si="0"/>
        <v>528.9797500000001</v>
      </c>
      <c r="S15" s="52">
        <f t="shared" si="0"/>
        <v>528.9797500000001</v>
      </c>
      <c r="T15" s="43">
        <f t="shared" si="2"/>
        <v>317.38785000000007</v>
      </c>
      <c r="U15" s="6"/>
    </row>
    <row r="16" spans="1:21" ht="15">
      <c r="A16" s="30">
        <v>2013</v>
      </c>
      <c r="B16" s="9">
        <v>500</v>
      </c>
      <c r="C16" s="9">
        <f t="shared" si="1"/>
        <v>1900</v>
      </c>
      <c r="D16" s="25"/>
      <c r="E16" s="20"/>
      <c r="F16" s="20"/>
      <c r="G16" s="20"/>
      <c r="H16" s="20"/>
      <c r="I16" s="20"/>
      <c r="J16" s="20"/>
      <c r="K16" s="95">
        <f>J15*$C$4*0.925</f>
        <v>489.3062687500001</v>
      </c>
      <c r="L16" s="95">
        <f>K16*$C$5</f>
        <v>489.3062687500001</v>
      </c>
      <c r="M16" s="95">
        <f t="shared" si="0"/>
        <v>489.3062687500001</v>
      </c>
      <c r="N16" s="95">
        <f t="shared" si="0"/>
        <v>489.3062687500001</v>
      </c>
      <c r="O16" s="95">
        <f t="shared" si="0"/>
        <v>489.3062687500001</v>
      </c>
      <c r="P16" s="95">
        <f t="shared" si="0"/>
        <v>489.3062687500001</v>
      </c>
      <c r="Q16" s="95">
        <f t="shared" si="0"/>
        <v>489.3062687500001</v>
      </c>
      <c r="R16" s="96">
        <f t="shared" si="0"/>
        <v>489.3062687500001</v>
      </c>
      <c r="S16" s="52">
        <f t="shared" si="0"/>
        <v>489.3062687500001</v>
      </c>
      <c r="T16" s="43">
        <f t="shared" si="2"/>
        <v>293.58376125000007</v>
      </c>
      <c r="U16" s="6"/>
    </row>
    <row r="17" spans="1:21" ht="15">
      <c r="A17" s="30">
        <v>2014</v>
      </c>
      <c r="B17" s="9">
        <v>500</v>
      </c>
      <c r="C17" s="9">
        <f t="shared" si="1"/>
        <v>2400</v>
      </c>
      <c r="D17" s="25"/>
      <c r="E17" s="20"/>
      <c r="F17" s="20"/>
      <c r="G17" s="20"/>
      <c r="H17" s="20"/>
      <c r="I17" s="20"/>
      <c r="J17" s="20"/>
      <c r="K17" s="20"/>
      <c r="L17" s="95">
        <f>K16*$C$4*0.925</f>
        <v>452.6082985937501</v>
      </c>
      <c r="M17" s="95">
        <f>L17*$C$5</f>
        <v>452.6082985937501</v>
      </c>
      <c r="N17" s="95">
        <f t="shared" si="0"/>
        <v>452.6082985937501</v>
      </c>
      <c r="O17" s="95">
        <f t="shared" si="0"/>
        <v>452.6082985937501</v>
      </c>
      <c r="P17" s="95">
        <f t="shared" si="0"/>
        <v>452.6082985937501</v>
      </c>
      <c r="Q17" s="95">
        <f t="shared" si="0"/>
        <v>452.6082985937501</v>
      </c>
      <c r="R17" s="96">
        <f t="shared" si="0"/>
        <v>452.6082985937501</v>
      </c>
      <c r="S17" s="52">
        <f t="shared" si="0"/>
        <v>452.6082985937501</v>
      </c>
      <c r="T17" s="43">
        <f t="shared" si="2"/>
        <v>271.56497915625005</v>
      </c>
      <c r="U17" s="6"/>
    </row>
    <row r="18" spans="1:21" s="73" customFormat="1" ht="15">
      <c r="A18" s="65">
        <v>2015</v>
      </c>
      <c r="B18" s="66">
        <v>500</v>
      </c>
      <c r="C18" s="66">
        <f t="shared" si="1"/>
        <v>2900</v>
      </c>
      <c r="D18" s="67"/>
      <c r="E18" s="68"/>
      <c r="F18" s="68"/>
      <c r="G18" s="68"/>
      <c r="H18" s="68"/>
      <c r="I18" s="68"/>
      <c r="J18" s="68"/>
      <c r="K18" s="68"/>
      <c r="L18" s="68"/>
      <c r="M18" s="95">
        <f>L17*$C$4*0.925</f>
        <v>418.6626761992188</v>
      </c>
      <c r="N18" s="95">
        <f>M18*$C$5</f>
        <v>418.6626761992188</v>
      </c>
      <c r="O18" s="95">
        <f t="shared" si="0"/>
        <v>418.6626761992188</v>
      </c>
      <c r="P18" s="95">
        <f t="shared" si="0"/>
        <v>418.6626761992188</v>
      </c>
      <c r="Q18" s="95">
        <f t="shared" si="0"/>
        <v>418.6626761992188</v>
      </c>
      <c r="R18" s="96">
        <f t="shared" si="0"/>
        <v>418.6626761992188</v>
      </c>
      <c r="S18" s="71">
        <f t="shared" si="0"/>
        <v>418.6626761992188</v>
      </c>
      <c r="T18" s="43">
        <f t="shared" si="2"/>
        <v>251.1976057195313</v>
      </c>
      <c r="U18" s="72"/>
    </row>
    <row r="19" spans="1:21" ht="15">
      <c r="A19" s="30">
        <v>2016</v>
      </c>
      <c r="B19" s="9">
        <v>500</v>
      </c>
      <c r="C19" s="9">
        <f t="shared" si="1"/>
        <v>3400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95">
        <f>M18*$C$4*0.925</f>
        <v>387.26297548427743</v>
      </c>
      <c r="O19" s="95">
        <f>N19*$C$5</f>
        <v>387.26297548427743</v>
      </c>
      <c r="P19" s="95">
        <f t="shared" si="0"/>
        <v>387.26297548427743</v>
      </c>
      <c r="Q19" s="95">
        <f t="shared" si="0"/>
        <v>387.26297548427743</v>
      </c>
      <c r="R19" s="96">
        <f t="shared" si="0"/>
        <v>387.26297548427743</v>
      </c>
      <c r="S19" s="52">
        <f t="shared" si="0"/>
        <v>387.26297548427743</v>
      </c>
      <c r="T19" s="43">
        <f t="shared" si="2"/>
        <v>232.35778529056648</v>
      </c>
      <c r="U19" s="6"/>
    </row>
    <row r="20" spans="1:21" ht="15">
      <c r="A20" s="30">
        <v>2017</v>
      </c>
      <c r="B20" s="9">
        <v>500</v>
      </c>
      <c r="C20" s="9">
        <f t="shared" si="1"/>
        <v>3900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95">
        <f>N19*$C$4*0.925</f>
        <v>358.21825232295663</v>
      </c>
      <c r="P20" s="95">
        <f>O20*$C$5</f>
        <v>358.21825232295663</v>
      </c>
      <c r="Q20" s="95">
        <f t="shared" si="0"/>
        <v>358.21825232295663</v>
      </c>
      <c r="R20" s="96">
        <f t="shared" si="0"/>
        <v>358.21825232295663</v>
      </c>
      <c r="S20" s="52">
        <f t="shared" si="0"/>
        <v>358.21825232295663</v>
      </c>
      <c r="T20" s="43">
        <f t="shared" si="2"/>
        <v>214.93095139377397</v>
      </c>
      <c r="U20" s="6"/>
    </row>
    <row r="21" spans="1:21" ht="15">
      <c r="A21" s="30">
        <v>2018</v>
      </c>
      <c r="B21" s="9">
        <v>500</v>
      </c>
      <c r="C21" s="9">
        <f t="shared" si="1"/>
        <v>4400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95">
        <f>O20*$C$4*0.925</f>
        <v>331.3518833987349</v>
      </c>
      <c r="Q21" s="95">
        <f>P21*$C$5</f>
        <v>331.3518833987349</v>
      </c>
      <c r="R21" s="96">
        <f>Q21*$C$5</f>
        <v>331.3518833987349</v>
      </c>
      <c r="S21" s="52">
        <f>R21*$C$5</f>
        <v>331.3518833987349</v>
      </c>
      <c r="T21" s="43">
        <f t="shared" si="2"/>
        <v>198.81113003924096</v>
      </c>
      <c r="U21" s="6"/>
    </row>
    <row r="22" spans="1:21" ht="15">
      <c r="A22" s="30">
        <v>2019</v>
      </c>
      <c r="B22" s="9">
        <v>500</v>
      </c>
      <c r="C22" s="9">
        <f t="shared" si="1"/>
        <v>4900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95">
        <f>P21*$C$4*0.925</f>
        <v>306.50049214382983</v>
      </c>
      <c r="R22" s="96">
        <f>Q21*$C$4</f>
        <v>331.3518833987349</v>
      </c>
      <c r="S22" s="52">
        <f>R21*$C$4</f>
        <v>331.3518833987349</v>
      </c>
      <c r="T22" s="43">
        <f t="shared" si="2"/>
        <v>198.81113003924096</v>
      </c>
      <c r="U22" s="6"/>
    </row>
    <row r="23" spans="1:22" ht="15.75" thickBot="1">
      <c r="A23" s="37">
        <v>2020</v>
      </c>
      <c r="B23" s="38">
        <v>500</v>
      </c>
      <c r="C23" s="39">
        <f t="shared" si="1"/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95">
        <f>Q22*$C$4*0.925</f>
        <v>283.5129552330426</v>
      </c>
      <c r="S23" s="53">
        <f>R22*$C$4</f>
        <v>331.3518833987349</v>
      </c>
      <c r="T23" s="44">
        <f t="shared" si="2"/>
        <v>198.81113003924096</v>
      </c>
      <c r="U23" s="18"/>
      <c r="V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23" t="s">
        <v>40</v>
      </c>
      <c r="T24" s="124">
        <f>SUM(T9:T23)/1000</f>
        <v>2.794917402927845</v>
      </c>
      <c r="U24" s="6" t="s">
        <v>49</v>
      </c>
    </row>
    <row r="25" spans="15:20" ht="15">
      <c r="O25" s="118" t="s">
        <v>44</v>
      </c>
      <c r="P25" s="118"/>
      <c r="Q25" s="118"/>
      <c r="R25" s="118"/>
      <c r="S25" s="118"/>
      <c r="T25" s="125">
        <f>T24*10/11</f>
        <v>2.5408340026616774</v>
      </c>
    </row>
  </sheetData>
  <sheetProtection/>
  <mergeCells count="11">
    <mergeCell ref="O25:S25"/>
    <mergeCell ref="A3:B3"/>
    <mergeCell ref="E3:G3"/>
    <mergeCell ref="J3:L3"/>
    <mergeCell ref="A4:B4"/>
    <mergeCell ref="E4:I4"/>
    <mergeCell ref="A5:B5"/>
    <mergeCell ref="B1:T1"/>
    <mergeCell ref="O5:Q5"/>
    <mergeCell ref="A9:B9"/>
    <mergeCell ref="A24:C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A6">
      <selection activeCell="S23" sqref="S23"/>
    </sheetView>
  </sheetViews>
  <sheetFormatPr defaultColWidth="11.421875" defaultRowHeight="15"/>
  <cols>
    <col min="1" max="1" width="5.421875" style="0" customWidth="1"/>
    <col min="2" max="2" width="12.140625" style="0" customWidth="1"/>
    <col min="3" max="3" width="8.00390625" style="0" customWidth="1"/>
    <col min="4" max="18" width="8.421875" style="0" customWidth="1"/>
    <col min="19" max="19" width="8.57421875" style="0" customWidth="1"/>
    <col min="20" max="20" width="8.421875" style="0" customWidth="1"/>
  </cols>
  <sheetData>
    <row r="1" spans="1:20" ht="81" customHeight="1">
      <c r="A1" s="107" t="s">
        <v>71</v>
      </c>
      <c r="B1" s="108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4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t="s">
        <v>2</v>
      </c>
      <c r="C3" s="5">
        <v>0</v>
      </c>
      <c r="E3" s="116" t="s">
        <v>7</v>
      </c>
      <c r="F3" s="116"/>
      <c r="G3" s="116"/>
      <c r="H3" s="5">
        <v>0</v>
      </c>
      <c r="I3" t="s">
        <v>50</v>
      </c>
      <c r="K3" t="s">
        <v>5</v>
      </c>
      <c r="M3" s="101">
        <v>1200</v>
      </c>
      <c r="N3" t="s">
        <v>4</v>
      </c>
    </row>
    <row r="4" spans="1:9" ht="15.75" thickBot="1">
      <c r="A4" t="s">
        <v>10</v>
      </c>
      <c r="C4" s="5">
        <f>(1+$C$3/100)*(1-$H$3/100)</f>
        <v>1</v>
      </c>
      <c r="E4" s="118" t="s">
        <v>51</v>
      </c>
      <c r="F4" s="118"/>
      <c r="G4" s="118"/>
      <c r="H4" s="118"/>
      <c r="I4" s="118"/>
    </row>
    <row r="5" spans="1:19" ht="15.75" thickBot="1">
      <c r="A5" t="s">
        <v>3</v>
      </c>
      <c r="C5" s="5">
        <f>0.4+0.6*(1+$C$3/100)</f>
        <v>1</v>
      </c>
      <c r="E5" s="129" t="s">
        <v>79</v>
      </c>
      <c r="F5" s="129"/>
      <c r="G5" s="129"/>
      <c r="H5" s="128"/>
      <c r="I5" s="128"/>
      <c r="O5" s="109" t="s">
        <v>8</v>
      </c>
      <c r="P5" s="110"/>
      <c r="Q5" s="110"/>
      <c r="R5" s="78">
        <f>M3*C23/1000000</f>
        <v>6.48</v>
      </c>
      <c r="S5" s="79" t="s">
        <v>9</v>
      </c>
    </row>
    <row r="7" ht="15.75" thickBot="1"/>
    <row r="8" spans="1:21" s="3" customFormat="1" ht="69" customHeight="1" thickBot="1">
      <c r="A8" s="77" t="s">
        <v>41</v>
      </c>
      <c r="B8" s="8" t="s">
        <v>42</v>
      </c>
      <c r="C8" s="8" t="s">
        <v>0</v>
      </c>
      <c r="D8" s="8" t="s">
        <v>30</v>
      </c>
      <c r="E8" s="8" t="s">
        <v>31</v>
      </c>
      <c r="F8" s="90" t="s">
        <v>48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126" t="s">
        <v>43</v>
      </c>
      <c r="U8" s="4"/>
    </row>
    <row r="9" spans="1:21" ht="15">
      <c r="A9" s="111" t="s">
        <v>6</v>
      </c>
      <c r="B9" s="112"/>
      <c r="C9" s="64">
        <v>10</v>
      </c>
      <c r="D9" s="91">
        <v>550</v>
      </c>
      <c r="E9" s="17">
        <v>556.5</v>
      </c>
      <c r="F9" s="19">
        <v>563.07</v>
      </c>
      <c r="G9" s="17">
        <f aca="true" t="shared" si="0" ref="G9:S20">F9*$C$5</f>
        <v>563.07</v>
      </c>
      <c r="H9" s="17">
        <f t="shared" si="0"/>
        <v>563.07</v>
      </c>
      <c r="I9" s="17">
        <f t="shared" si="0"/>
        <v>563.07</v>
      </c>
      <c r="J9" s="17">
        <f t="shared" si="0"/>
        <v>563.07</v>
      </c>
      <c r="K9" s="17">
        <f t="shared" si="0"/>
        <v>563.07</v>
      </c>
      <c r="L9" s="17">
        <f t="shared" si="0"/>
        <v>563.07</v>
      </c>
      <c r="M9" s="17">
        <f t="shared" si="0"/>
        <v>563.07</v>
      </c>
      <c r="N9" s="17">
        <f t="shared" si="0"/>
        <v>563.07</v>
      </c>
      <c r="O9" s="17">
        <f t="shared" si="0"/>
        <v>563.07</v>
      </c>
      <c r="P9" s="17">
        <f t="shared" si="0"/>
        <v>563.07</v>
      </c>
      <c r="Q9" s="17">
        <f t="shared" si="0"/>
        <v>563.07</v>
      </c>
      <c r="R9" s="49">
        <f t="shared" si="0"/>
        <v>563.07</v>
      </c>
      <c r="S9" s="50">
        <f t="shared" si="0"/>
        <v>563.07</v>
      </c>
      <c r="T9" s="51">
        <f>$C9*$M$3*$S9/1000000</f>
        <v>6.756840000000001</v>
      </c>
      <c r="U9" s="6"/>
    </row>
    <row r="10" spans="1:20" ht="15">
      <c r="A10" s="64">
        <v>2007</v>
      </c>
      <c r="B10" s="9">
        <v>10</v>
      </c>
      <c r="C10" s="64">
        <v>20</v>
      </c>
      <c r="D10" s="25"/>
      <c r="E10" s="17">
        <v>560.83</v>
      </c>
      <c r="F10" s="19">
        <v>567.46</v>
      </c>
      <c r="G10" s="17">
        <f t="shared" si="0"/>
        <v>567.46</v>
      </c>
      <c r="H10" s="17">
        <f t="shared" si="0"/>
        <v>567.46</v>
      </c>
      <c r="I10" s="17">
        <f t="shared" si="0"/>
        <v>567.46</v>
      </c>
      <c r="J10" s="17">
        <f t="shared" si="0"/>
        <v>567.46</v>
      </c>
      <c r="K10" s="17">
        <f t="shared" si="0"/>
        <v>567.46</v>
      </c>
      <c r="L10" s="17">
        <f t="shared" si="0"/>
        <v>567.46</v>
      </c>
      <c r="M10" s="17">
        <f t="shared" si="0"/>
        <v>567.46</v>
      </c>
      <c r="N10" s="17">
        <f t="shared" si="0"/>
        <v>567.46</v>
      </c>
      <c r="O10" s="17">
        <f t="shared" si="0"/>
        <v>567.46</v>
      </c>
      <c r="P10" s="17">
        <f t="shared" si="0"/>
        <v>567.46</v>
      </c>
      <c r="Q10" s="17">
        <f t="shared" si="0"/>
        <v>567.46</v>
      </c>
      <c r="R10" s="49">
        <f t="shared" si="0"/>
        <v>567.46</v>
      </c>
      <c r="S10" s="52">
        <f t="shared" si="0"/>
        <v>567.46</v>
      </c>
      <c r="T10" s="43">
        <f>$B10*$M$3*$S10/1000000</f>
        <v>6.80952</v>
      </c>
    </row>
    <row r="11" spans="1:20" ht="15">
      <c r="A11" s="64">
        <v>2008</v>
      </c>
      <c r="B11" s="9">
        <v>60</v>
      </c>
      <c r="C11" s="64">
        <v>80</v>
      </c>
      <c r="D11" s="25"/>
      <c r="E11" s="20"/>
      <c r="F11" s="19">
        <v>571.87</v>
      </c>
      <c r="G11" s="17">
        <f>F11*$C$5</f>
        <v>571.87</v>
      </c>
      <c r="H11" s="17">
        <f t="shared" si="0"/>
        <v>571.87</v>
      </c>
      <c r="I11" s="17">
        <f t="shared" si="0"/>
        <v>571.87</v>
      </c>
      <c r="J11" s="17">
        <f t="shared" si="0"/>
        <v>571.87</v>
      </c>
      <c r="K11" s="17">
        <f t="shared" si="0"/>
        <v>571.87</v>
      </c>
      <c r="L11" s="17">
        <f t="shared" si="0"/>
        <v>571.87</v>
      </c>
      <c r="M11" s="17">
        <f t="shared" si="0"/>
        <v>571.87</v>
      </c>
      <c r="N11" s="17">
        <f t="shared" si="0"/>
        <v>571.87</v>
      </c>
      <c r="O11" s="17">
        <f t="shared" si="0"/>
        <v>571.87</v>
      </c>
      <c r="P11" s="17">
        <f t="shared" si="0"/>
        <v>571.87</v>
      </c>
      <c r="Q11" s="17">
        <f t="shared" si="0"/>
        <v>571.87</v>
      </c>
      <c r="R11" s="49">
        <f t="shared" si="0"/>
        <v>571.87</v>
      </c>
      <c r="S11" s="52">
        <f t="shared" si="0"/>
        <v>571.87</v>
      </c>
      <c r="T11" s="43">
        <f aca="true" t="shared" si="1" ref="T11:T23">$B11*$M$3*$S11/1000000</f>
        <v>41.17464</v>
      </c>
    </row>
    <row r="12" spans="1:20" ht="15">
      <c r="A12" s="64">
        <v>2009</v>
      </c>
      <c r="B12" s="9">
        <v>60</v>
      </c>
      <c r="C12" s="64">
        <v>140</v>
      </c>
      <c r="D12" s="25"/>
      <c r="E12" s="20"/>
      <c r="F12" s="20"/>
      <c r="G12" s="94">
        <f>F11*$C$4</f>
        <v>571.87</v>
      </c>
      <c r="H12" s="17">
        <f>G12*$C$5</f>
        <v>571.87</v>
      </c>
      <c r="I12" s="17">
        <f t="shared" si="0"/>
        <v>571.87</v>
      </c>
      <c r="J12" s="17">
        <f t="shared" si="0"/>
        <v>571.87</v>
      </c>
      <c r="K12" s="17">
        <f t="shared" si="0"/>
        <v>571.87</v>
      </c>
      <c r="L12" s="17">
        <f t="shared" si="0"/>
        <v>571.87</v>
      </c>
      <c r="M12" s="17">
        <f aca="true" t="shared" si="2" ref="M12:N17">L12*$C$5</f>
        <v>571.87</v>
      </c>
      <c r="N12" s="17">
        <f t="shared" si="2"/>
        <v>571.87</v>
      </c>
      <c r="O12" s="17">
        <f t="shared" si="0"/>
        <v>571.87</v>
      </c>
      <c r="P12" s="17">
        <f t="shared" si="0"/>
        <v>571.87</v>
      </c>
      <c r="Q12" s="17">
        <f t="shared" si="0"/>
        <v>571.87</v>
      </c>
      <c r="R12" s="49">
        <f t="shared" si="0"/>
        <v>571.87</v>
      </c>
      <c r="S12" s="52">
        <f t="shared" si="0"/>
        <v>571.87</v>
      </c>
      <c r="T12" s="43">
        <f t="shared" si="1"/>
        <v>41.17464</v>
      </c>
    </row>
    <row r="13" spans="1:20" ht="15">
      <c r="A13" s="64">
        <v>2010</v>
      </c>
      <c r="B13" s="9">
        <v>60</v>
      </c>
      <c r="C13" s="64">
        <v>200</v>
      </c>
      <c r="D13" s="25"/>
      <c r="E13" s="20"/>
      <c r="F13" s="20"/>
      <c r="G13" s="20"/>
      <c r="H13" s="94">
        <f>G12*$C$4</f>
        <v>571.87</v>
      </c>
      <c r="I13" s="17">
        <f>H13*$C$5</f>
        <v>571.87</v>
      </c>
      <c r="J13" s="17">
        <f t="shared" si="0"/>
        <v>571.87</v>
      </c>
      <c r="K13" s="17">
        <f t="shared" si="0"/>
        <v>571.87</v>
      </c>
      <c r="L13" s="17">
        <f t="shared" si="0"/>
        <v>571.87</v>
      </c>
      <c r="M13" s="17">
        <f t="shared" si="2"/>
        <v>571.87</v>
      </c>
      <c r="N13" s="17">
        <f t="shared" si="2"/>
        <v>571.87</v>
      </c>
      <c r="O13" s="17">
        <f t="shared" si="0"/>
        <v>571.87</v>
      </c>
      <c r="P13" s="17">
        <f t="shared" si="0"/>
        <v>571.87</v>
      </c>
      <c r="Q13" s="17">
        <f t="shared" si="0"/>
        <v>571.87</v>
      </c>
      <c r="R13" s="49">
        <f t="shared" si="0"/>
        <v>571.87</v>
      </c>
      <c r="S13" s="52">
        <f t="shared" si="0"/>
        <v>571.87</v>
      </c>
      <c r="T13" s="43">
        <f t="shared" si="1"/>
        <v>41.17464</v>
      </c>
    </row>
    <row r="14" spans="1:20" ht="15">
      <c r="A14" s="64">
        <v>2011</v>
      </c>
      <c r="B14" s="9">
        <v>60</v>
      </c>
      <c r="C14" s="64">
        <v>260</v>
      </c>
      <c r="D14" s="25"/>
      <c r="E14" s="20"/>
      <c r="F14" s="20"/>
      <c r="G14" s="20"/>
      <c r="H14" s="20"/>
      <c r="I14" s="94">
        <f>H13*$C$4</f>
        <v>571.87</v>
      </c>
      <c r="J14" s="17">
        <f>I14*$C$5</f>
        <v>571.87</v>
      </c>
      <c r="K14" s="17">
        <f t="shared" si="0"/>
        <v>571.87</v>
      </c>
      <c r="L14" s="17">
        <f t="shared" si="0"/>
        <v>571.87</v>
      </c>
      <c r="M14" s="17">
        <f t="shared" si="2"/>
        <v>571.87</v>
      </c>
      <c r="N14" s="17">
        <f t="shared" si="2"/>
        <v>571.87</v>
      </c>
      <c r="O14" s="17">
        <f t="shared" si="0"/>
        <v>571.87</v>
      </c>
      <c r="P14" s="17">
        <f t="shared" si="0"/>
        <v>571.87</v>
      </c>
      <c r="Q14" s="17">
        <f t="shared" si="0"/>
        <v>571.87</v>
      </c>
      <c r="R14" s="49">
        <f t="shared" si="0"/>
        <v>571.87</v>
      </c>
      <c r="S14" s="52">
        <f t="shared" si="0"/>
        <v>571.87</v>
      </c>
      <c r="T14" s="43">
        <f t="shared" si="1"/>
        <v>41.17464</v>
      </c>
    </row>
    <row r="15" spans="1:20" ht="15">
      <c r="A15" s="64">
        <v>2012</v>
      </c>
      <c r="B15" s="9">
        <v>60</v>
      </c>
      <c r="C15" s="64">
        <v>320</v>
      </c>
      <c r="D15" s="25"/>
      <c r="E15" s="20"/>
      <c r="F15" s="20"/>
      <c r="G15" s="20"/>
      <c r="H15" s="20"/>
      <c r="I15" s="20"/>
      <c r="J15" s="95">
        <f>I14*$C$4*0.925</f>
        <v>528.9797500000001</v>
      </c>
      <c r="K15" s="95">
        <f>J15*$C$5</f>
        <v>528.9797500000001</v>
      </c>
      <c r="L15" s="95">
        <f t="shared" si="0"/>
        <v>528.9797500000001</v>
      </c>
      <c r="M15" s="95">
        <f t="shared" si="2"/>
        <v>528.9797500000001</v>
      </c>
      <c r="N15" s="95">
        <f t="shared" si="2"/>
        <v>528.9797500000001</v>
      </c>
      <c r="O15" s="95">
        <f t="shared" si="0"/>
        <v>528.9797500000001</v>
      </c>
      <c r="P15" s="95">
        <f t="shared" si="0"/>
        <v>528.9797500000001</v>
      </c>
      <c r="Q15" s="95">
        <f t="shared" si="0"/>
        <v>528.9797500000001</v>
      </c>
      <c r="R15" s="96">
        <f t="shared" si="0"/>
        <v>528.9797500000001</v>
      </c>
      <c r="S15" s="52">
        <f t="shared" si="0"/>
        <v>528.9797500000001</v>
      </c>
      <c r="T15" s="43">
        <f t="shared" si="1"/>
        <v>38.08654200000001</v>
      </c>
    </row>
    <row r="16" spans="1:20" ht="15">
      <c r="A16" s="64">
        <v>2013</v>
      </c>
      <c r="B16" s="9">
        <v>60</v>
      </c>
      <c r="C16" s="64">
        <v>380</v>
      </c>
      <c r="D16" s="25"/>
      <c r="E16" s="20"/>
      <c r="F16" s="20"/>
      <c r="G16" s="20"/>
      <c r="H16" s="20"/>
      <c r="I16" s="20"/>
      <c r="J16" s="20"/>
      <c r="K16" s="95">
        <f>J15*$C$4*0.925</f>
        <v>489.3062687500001</v>
      </c>
      <c r="L16" s="95">
        <f>K16*$C$5</f>
        <v>489.3062687500001</v>
      </c>
      <c r="M16" s="95">
        <f t="shared" si="2"/>
        <v>489.3062687500001</v>
      </c>
      <c r="N16" s="95">
        <f t="shared" si="2"/>
        <v>489.3062687500001</v>
      </c>
      <c r="O16" s="95">
        <f t="shared" si="0"/>
        <v>489.3062687500001</v>
      </c>
      <c r="P16" s="95">
        <f t="shared" si="0"/>
        <v>489.3062687500001</v>
      </c>
      <c r="Q16" s="95">
        <f t="shared" si="0"/>
        <v>489.3062687500001</v>
      </c>
      <c r="R16" s="96">
        <f t="shared" si="0"/>
        <v>489.3062687500001</v>
      </c>
      <c r="S16" s="52">
        <f t="shared" si="0"/>
        <v>489.3062687500001</v>
      </c>
      <c r="T16" s="43">
        <f t="shared" si="1"/>
        <v>35.230051350000004</v>
      </c>
    </row>
    <row r="17" spans="1:20" ht="15">
      <c r="A17" s="64">
        <v>2014</v>
      </c>
      <c r="B17" s="9">
        <v>60</v>
      </c>
      <c r="C17" s="64">
        <v>440</v>
      </c>
      <c r="D17" s="25"/>
      <c r="E17" s="20"/>
      <c r="F17" s="20"/>
      <c r="G17" s="20"/>
      <c r="H17" s="20"/>
      <c r="I17" s="20"/>
      <c r="J17" s="20"/>
      <c r="K17" s="20"/>
      <c r="L17" s="95">
        <f>K16*$C$4*0.925</f>
        <v>452.6082985937501</v>
      </c>
      <c r="M17" s="95">
        <f t="shared" si="2"/>
        <v>452.6082985937501</v>
      </c>
      <c r="N17" s="95">
        <f t="shared" si="2"/>
        <v>452.6082985937501</v>
      </c>
      <c r="O17" s="95">
        <f t="shared" si="0"/>
        <v>452.6082985937501</v>
      </c>
      <c r="P17" s="95">
        <f t="shared" si="0"/>
        <v>452.6082985937501</v>
      </c>
      <c r="Q17" s="95">
        <f t="shared" si="0"/>
        <v>452.6082985937501</v>
      </c>
      <c r="R17" s="96">
        <f t="shared" si="0"/>
        <v>452.6082985937501</v>
      </c>
      <c r="S17" s="52">
        <f t="shared" si="0"/>
        <v>452.6082985937501</v>
      </c>
      <c r="T17" s="43">
        <f t="shared" si="1"/>
        <v>32.58779749875001</v>
      </c>
    </row>
    <row r="18" spans="1:20" ht="15">
      <c r="A18" s="10">
        <v>2015</v>
      </c>
      <c r="B18" s="9">
        <v>60</v>
      </c>
      <c r="C18" s="10">
        <v>500</v>
      </c>
      <c r="D18" s="67"/>
      <c r="E18" s="68"/>
      <c r="F18" s="68"/>
      <c r="G18" s="68"/>
      <c r="H18" s="68"/>
      <c r="I18" s="68"/>
      <c r="J18" s="68"/>
      <c r="K18" s="68"/>
      <c r="L18" s="68"/>
      <c r="M18" s="95">
        <f>L17*$C$4*0.925</f>
        <v>418.6626761992188</v>
      </c>
      <c r="N18" s="95">
        <f>M18*$C$5</f>
        <v>418.6626761992188</v>
      </c>
      <c r="O18" s="95">
        <f t="shared" si="0"/>
        <v>418.6626761992188</v>
      </c>
      <c r="P18" s="95">
        <f t="shared" si="0"/>
        <v>418.6626761992188</v>
      </c>
      <c r="Q18" s="95">
        <f t="shared" si="0"/>
        <v>418.6626761992188</v>
      </c>
      <c r="R18" s="96">
        <f t="shared" si="0"/>
        <v>418.6626761992188</v>
      </c>
      <c r="S18" s="71">
        <f t="shared" si="0"/>
        <v>418.6626761992188</v>
      </c>
      <c r="T18" s="43">
        <f t="shared" si="1"/>
        <v>30.143712686343754</v>
      </c>
    </row>
    <row r="19" spans="1:20" ht="15">
      <c r="A19" s="64">
        <v>2016</v>
      </c>
      <c r="B19" s="9">
        <v>980</v>
      </c>
      <c r="C19" s="64">
        <v>1480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95">
        <f>M18*$C$4*0.925</f>
        <v>387.26297548427743</v>
      </c>
      <c r="O19" s="95">
        <f>N19*$C$5</f>
        <v>387.26297548427743</v>
      </c>
      <c r="P19" s="95">
        <f t="shared" si="0"/>
        <v>387.26297548427743</v>
      </c>
      <c r="Q19" s="95">
        <f t="shared" si="0"/>
        <v>387.26297548427743</v>
      </c>
      <c r="R19" s="96">
        <f t="shared" si="0"/>
        <v>387.26297548427743</v>
      </c>
      <c r="S19" s="52">
        <f t="shared" si="0"/>
        <v>387.26297548427743</v>
      </c>
      <c r="T19" s="43">
        <f t="shared" si="1"/>
        <v>455.4212591695102</v>
      </c>
    </row>
    <row r="20" spans="1:20" ht="15">
      <c r="A20" s="64">
        <v>2017</v>
      </c>
      <c r="B20" s="9">
        <v>980</v>
      </c>
      <c r="C20" s="64">
        <v>2460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95">
        <f>N19*$C$4*0.925</f>
        <v>358.21825232295663</v>
      </c>
      <c r="P20" s="95">
        <f>O20*$C$5</f>
        <v>358.21825232295663</v>
      </c>
      <c r="Q20" s="95">
        <f t="shared" si="0"/>
        <v>358.21825232295663</v>
      </c>
      <c r="R20" s="96">
        <f t="shared" si="0"/>
        <v>358.21825232295663</v>
      </c>
      <c r="S20" s="52">
        <f t="shared" si="0"/>
        <v>358.21825232295663</v>
      </c>
      <c r="T20" s="43">
        <f t="shared" si="1"/>
        <v>421.264664731797</v>
      </c>
    </row>
    <row r="21" spans="1:20" ht="15">
      <c r="A21" s="64">
        <v>2018</v>
      </c>
      <c r="B21" s="9">
        <v>980</v>
      </c>
      <c r="C21" s="64">
        <v>3440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95">
        <f>O20*$C$4*0.925</f>
        <v>331.3518833987349</v>
      </c>
      <c r="Q21" s="95">
        <f>P21*$C$5</f>
        <v>331.3518833987349</v>
      </c>
      <c r="R21" s="96">
        <f>Q21*$C$5</f>
        <v>331.3518833987349</v>
      </c>
      <c r="S21" s="52">
        <f>R21*$C$5</f>
        <v>331.3518833987349</v>
      </c>
      <c r="T21" s="43">
        <f t="shared" si="1"/>
        <v>389.66981487691226</v>
      </c>
    </row>
    <row r="22" spans="1:20" ht="15">
      <c r="A22" s="64">
        <v>2019</v>
      </c>
      <c r="B22" s="9">
        <v>980</v>
      </c>
      <c r="C22" s="64">
        <v>4420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95">
        <f>P21*$C$4*0.925</f>
        <v>306.50049214382983</v>
      </c>
      <c r="R22" s="96">
        <f>Q22*$C$5</f>
        <v>306.50049214382983</v>
      </c>
      <c r="S22" s="52">
        <f>R22*$C$5</f>
        <v>306.50049214382983</v>
      </c>
      <c r="T22" s="43">
        <f t="shared" si="1"/>
        <v>360.4445787611439</v>
      </c>
    </row>
    <row r="23" spans="1:20" ht="15.75" thickBot="1">
      <c r="A23" s="37">
        <v>2020</v>
      </c>
      <c r="B23" s="38">
        <v>980</v>
      </c>
      <c r="C23" s="37">
        <f>B23+C22</f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96">
        <f>Q22*$C$4*0.925</f>
        <v>283.5129552330426</v>
      </c>
      <c r="S23" s="53">
        <f>R23*$C$5</f>
        <v>283.5129552330426</v>
      </c>
      <c r="T23" s="44">
        <f t="shared" si="1"/>
        <v>333.4112353540581</v>
      </c>
    </row>
    <row r="24" spans="1:20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23" t="s">
        <v>40</v>
      </c>
      <c r="T24" s="127">
        <f>SUM(T9:T23)/1000</f>
        <v>2.2745245764285156</v>
      </c>
    </row>
    <row r="25" spans="15:20" ht="15">
      <c r="O25" s="118" t="s">
        <v>44</v>
      </c>
      <c r="P25" s="118"/>
      <c r="Q25" s="118"/>
      <c r="R25" s="118"/>
      <c r="S25" s="118"/>
      <c r="T25" s="125">
        <f>T24*10/11</f>
        <v>2.067749614935014</v>
      </c>
    </row>
  </sheetData>
  <sheetProtection/>
  <mergeCells count="7">
    <mergeCell ref="O25:S25"/>
    <mergeCell ref="B1:T1"/>
    <mergeCell ref="E3:G3"/>
    <mergeCell ref="E4:I4"/>
    <mergeCell ref="O5:Q5"/>
    <mergeCell ref="A9:B9"/>
    <mergeCell ref="A24:C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3">
      <selection activeCell="S23" sqref="S23"/>
    </sheetView>
  </sheetViews>
  <sheetFormatPr defaultColWidth="11.421875" defaultRowHeight="15"/>
  <cols>
    <col min="1" max="1" width="5.00390625" style="75" bestFit="1" customWidth="1"/>
    <col min="2" max="2" width="11.8515625" style="2" customWidth="1"/>
    <col min="3" max="3" width="9.00390625" style="2" customWidth="1"/>
    <col min="4" max="4" width="8.421875" style="0" customWidth="1"/>
    <col min="5" max="18" width="8.57421875" style="0" bestFit="1" customWidth="1"/>
    <col min="19" max="19" width="8.57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7" t="s">
        <v>54</v>
      </c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10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f>1.969</f>
        <v>1.969</v>
      </c>
      <c r="D3" t="s">
        <v>11</v>
      </c>
      <c r="E3" s="116" t="s">
        <v>1</v>
      </c>
      <c r="F3" s="116"/>
      <c r="G3" s="116"/>
      <c r="H3" s="29">
        <v>2</v>
      </c>
      <c r="J3" s="116" t="s">
        <v>5</v>
      </c>
      <c r="K3" s="116"/>
      <c r="L3" s="116"/>
      <c r="M3" s="14">
        <v>2800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0.9992962</v>
      </c>
      <c r="D4" s="5" t="s">
        <v>12</v>
      </c>
      <c r="H4" s="75"/>
    </row>
    <row r="5" spans="1:19" s="5" customFormat="1" ht="15.75" thickBot="1">
      <c r="A5" s="116" t="s">
        <v>3</v>
      </c>
      <c r="B5" s="116"/>
      <c r="C5" s="5">
        <f>0.4+0.6*(1+$C$3/100)</f>
        <v>1.011814</v>
      </c>
      <c r="D5" t="s">
        <v>11</v>
      </c>
      <c r="O5" s="109" t="s">
        <v>8</v>
      </c>
      <c r="P5" s="110"/>
      <c r="Q5" s="110"/>
      <c r="R5" s="78">
        <f>M3*C23/1000000</f>
        <v>16.8</v>
      </c>
      <c r="S5" s="79" t="s">
        <v>9</v>
      </c>
    </row>
    <row r="6" s="5" customFormat="1" ht="15"/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s="3" customFormat="1" ht="63" customHeight="1" thickBot="1">
      <c r="A8" s="77" t="s">
        <v>41</v>
      </c>
      <c r="B8" s="8" t="s">
        <v>28</v>
      </c>
      <c r="C8" s="8" t="s">
        <v>0</v>
      </c>
      <c r="D8" s="8" t="s">
        <v>29</v>
      </c>
      <c r="E8" s="8" t="s">
        <v>13</v>
      </c>
      <c r="F8" s="8" t="s">
        <v>27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83" t="s">
        <v>43</v>
      </c>
    </row>
    <row r="9" spans="1:20" ht="15">
      <c r="A9" s="111" t="s">
        <v>6</v>
      </c>
      <c r="B9" s="112"/>
      <c r="C9" s="9">
        <v>0</v>
      </c>
      <c r="D9" s="19">
        <v>130</v>
      </c>
      <c r="E9" s="17">
        <f aca="true" t="shared" si="0" ref="E9:S9">D9*$C$5</f>
        <v>131.53582</v>
      </c>
      <c r="F9" s="17">
        <f t="shared" si="0"/>
        <v>133.08978417748</v>
      </c>
      <c r="G9" s="17">
        <f t="shared" si="0"/>
        <v>134.66210688775274</v>
      </c>
      <c r="H9" s="17">
        <f t="shared" si="0"/>
        <v>136.25300501852465</v>
      </c>
      <c r="I9" s="17">
        <f t="shared" si="0"/>
        <v>137.8626980198135</v>
      </c>
      <c r="J9" s="17">
        <f t="shared" si="0"/>
        <v>139.49140793421958</v>
      </c>
      <c r="K9" s="17">
        <f t="shared" si="0"/>
        <v>141.13935942755444</v>
      </c>
      <c r="L9" s="17">
        <f t="shared" si="0"/>
        <v>142.80677981983158</v>
      </c>
      <c r="M9" s="17">
        <f t="shared" si="0"/>
        <v>144.49389911662306</v>
      </c>
      <c r="N9" s="17">
        <f t="shared" si="0"/>
        <v>146.20095004078684</v>
      </c>
      <c r="O9" s="17">
        <f t="shared" si="0"/>
        <v>147.9281680645687</v>
      </c>
      <c r="P9" s="17">
        <f t="shared" si="0"/>
        <v>149.67579144208352</v>
      </c>
      <c r="Q9" s="17">
        <f t="shared" si="0"/>
        <v>151.44406124218028</v>
      </c>
      <c r="R9" s="49">
        <f t="shared" si="0"/>
        <v>153.2332213816954</v>
      </c>
      <c r="S9" s="50">
        <f t="shared" si="0"/>
        <v>155.04351865909874</v>
      </c>
      <c r="T9" s="51">
        <f>$C9*$M$3*$R9/1000000</f>
        <v>0</v>
      </c>
    </row>
    <row r="10" spans="1:20" ht="15">
      <c r="A10" s="30">
        <v>2007</v>
      </c>
      <c r="B10" s="16"/>
      <c r="C10" s="9">
        <f>B10+C9</f>
        <v>0</v>
      </c>
      <c r="D10" s="24"/>
      <c r="E10" s="17">
        <f>D9*(1+$C$3/100)</f>
        <v>132.5597</v>
      </c>
      <c r="F10" s="17">
        <f aca="true" t="shared" si="1" ref="F10:S10">E10*$C$5</f>
        <v>134.12576029579998</v>
      </c>
      <c r="G10" s="17">
        <f t="shared" si="1"/>
        <v>135.71032202793455</v>
      </c>
      <c r="H10" s="17">
        <f t="shared" si="1"/>
        <v>137.31360377237257</v>
      </c>
      <c r="I10" s="17">
        <f t="shared" si="1"/>
        <v>138.9358266873394</v>
      </c>
      <c r="J10" s="17">
        <f t="shared" si="1"/>
        <v>140.5772145438236</v>
      </c>
      <c r="K10" s="17">
        <f t="shared" si="1"/>
        <v>142.23799375644433</v>
      </c>
      <c r="L10" s="17">
        <f t="shared" si="1"/>
        <v>143.91839341468295</v>
      </c>
      <c r="M10" s="17">
        <f t="shared" si="1"/>
        <v>145.618645314484</v>
      </c>
      <c r="N10" s="17">
        <f t="shared" si="1"/>
        <v>147.33898399022934</v>
      </c>
      <c r="O10" s="17">
        <f t="shared" si="1"/>
        <v>149.0796467470899</v>
      </c>
      <c r="P10" s="17">
        <f t="shared" si="1"/>
        <v>150.84087369376002</v>
      </c>
      <c r="Q10" s="17">
        <f t="shared" si="1"/>
        <v>152.62290777557808</v>
      </c>
      <c r="R10" s="49">
        <f t="shared" si="1"/>
        <v>154.42599480803875</v>
      </c>
      <c r="S10" s="52">
        <f t="shared" si="1"/>
        <v>156.2503835107009</v>
      </c>
      <c r="T10" s="43">
        <f>$B10*$M$3*$R10/1000000</f>
        <v>0</v>
      </c>
    </row>
    <row r="11" spans="1:20" ht="15">
      <c r="A11" s="30">
        <v>2008</v>
      </c>
      <c r="B11" s="16"/>
      <c r="C11" s="9">
        <f aca="true" t="shared" si="2" ref="C11:C23">B11+C10</f>
        <v>0</v>
      </c>
      <c r="D11" s="25"/>
      <c r="E11" s="20"/>
      <c r="F11" s="17">
        <f>E10*$C$4</f>
        <v>132.46640448314</v>
      </c>
      <c r="G11" s="17">
        <f aca="true" t="shared" si="3" ref="G11:S11">F11*$C$5</f>
        <v>134.03136258570382</v>
      </c>
      <c r="H11" s="17">
        <f t="shared" si="3"/>
        <v>135.61480910329132</v>
      </c>
      <c r="I11" s="17">
        <f t="shared" si="3"/>
        <v>137.2169624580376</v>
      </c>
      <c r="J11" s="17">
        <f t="shared" si="3"/>
        <v>138.83804365251686</v>
      </c>
      <c r="K11" s="17">
        <f t="shared" si="3"/>
        <v>140.4782763002277</v>
      </c>
      <c r="L11" s="17">
        <f t="shared" si="3"/>
        <v>142.13788665643858</v>
      </c>
      <c r="M11" s="17">
        <f t="shared" si="3"/>
        <v>143.81710364939775</v>
      </c>
      <c r="N11" s="17">
        <f t="shared" si="3"/>
        <v>145.51615891191173</v>
      </c>
      <c r="O11" s="17">
        <f t="shared" si="3"/>
        <v>147.23528681329705</v>
      </c>
      <c r="P11" s="17">
        <f t="shared" si="3"/>
        <v>148.97472449170934</v>
      </c>
      <c r="Q11" s="17">
        <f t="shared" si="3"/>
        <v>150.7347118868544</v>
      </c>
      <c r="R11" s="49">
        <f t="shared" si="3"/>
        <v>152.5154917730857</v>
      </c>
      <c r="S11" s="52">
        <f t="shared" si="3"/>
        <v>154.31730979289293</v>
      </c>
      <c r="T11" s="43">
        <f>$B11*$M$3*$R11/1000000</f>
        <v>0</v>
      </c>
    </row>
    <row r="12" spans="1:20" ht="15">
      <c r="A12" s="30">
        <v>2009</v>
      </c>
      <c r="B12" s="9">
        <v>100</v>
      </c>
      <c r="C12" s="9">
        <f t="shared" si="2"/>
        <v>100</v>
      </c>
      <c r="D12" s="25"/>
      <c r="E12" s="20"/>
      <c r="F12" s="20"/>
      <c r="G12" s="17">
        <f>F11*$C$4</f>
        <v>132.37317462766475</v>
      </c>
      <c r="H12" s="17">
        <f aca="true" t="shared" si="4" ref="H12:S12">G12*$C$5</f>
        <v>133.937031312716</v>
      </c>
      <c r="I12" s="17">
        <f t="shared" si="4"/>
        <v>135.5193634006444</v>
      </c>
      <c r="J12" s="17">
        <f t="shared" si="4"/>
        <v>137.12038915985963</v>
      </c>
      <c r="K12" s="17">
        <f t="shared" si="4"/>
        <v>138.7403294373942</v>
      </c>
      <c r="L12" s="17">
        <f t="shared" si="4"/>
        <v>140.37940768936758</v>
      </c>
      <c r="M12" s="17">
        <f t="shared" si="4"/>
        <v>142.03785001180978</v>
      </c>
      <c r="N12" s="17">
        <f t="shared" si="4"/>
        <v>143.7158851718493</v>
      </c>
      <c r="O12" s="17">
        <f t="shared" si="4"/>
        <v>145.4137446392695</v>
      </c>
      <c r="P12" s="17">
        <f t="shared" si="4"/>
        <v>147.13166261843784</v>
      </c>
      <c r="Q12" s="17">
        <f t="shared" si="4"/>
        <v>148.86987608061207</v>
      </c>
      <c r="R12" s="49">
        <f t="shared" si="4"/>
        <v>150.62862479662843</v>
      </c>
      <c r="S12" s="52">
        <f t="shared" si="4"/>
        <v>152.4081513699758</v>
      </c>
      <c r="T12" s="43">
        <f>$B12*$M$3*$S12/1000000</f>
        <v>42.67428238359322</v>
      </c>
    </row>
    <row r="13" spans="1:20" ht="15">
      <c r="A13" s="30">
        <v>2010</v>
      </c>
      <c r="B13" s="9">
        <v>650</v>
      </c>
      <c r="C13" s="9">
        <f t="shared" si="2"/>
        <v>750</v>
      </c>
      <c r="D13" s="24"/>
      <c r="E13" s="24"/>
      <c r="F13" s="24"/>
      <c r="G13" s="24"/>
      <c r="H13" s="17">
        <f>G12*$C$4</f>
        <v>132.28001038736178</v>
      </c>
      <c r="I13" s="17">
        <f aca="true" t="shared" si="5" ref="I13:S13">H13*$C$5</f>
        <v>133.8427664300781</v>
      </c>
      <c r="J13" s="17">
        <f t="shared" si="5"/>
        <v>135.42398487268304</v>
      </c>
      <c r="K13" s="17">
        <f t="shared" si="5"/>
        <v>137.02388382996892</v>
      </c>
      <c r="L13" s="17">
        <f t="shared" si="5"/>
        <v>138.64268399353617</v>
      </c>
      <c r="M13" s="17">
        <f t="shared" si="5"/>
        <v>140.2806086622358</v>
      </c>
      <c r="N13" s="17">
        <f t="shared" si="5"/>
        <v>141.93788377297145</v>
      </c>
      <c r="O13" s="17">
        <f t="shared" si="5"/>
        <v>143.61473793186533</v>
      </c>
      <c r="P13" s="17">
        <f t="shared" si="5"/>
        <v>145.3114024457924</v>
      </c>
      <c r="Q13" s="17">
        <f t="shared" si="5"/>
        <v>147.02811135428698</v>
      </c>
      <c r="R13" s="49">
        <f t="shared" si="5"/>
        <v>148.76510146182653</v>
      </c>
      <c r="S13" s="52">
        <f t="shared" si="5"/>
        <v>150.52261237049655</v>
      </c>
      <c r="T13" s="43">
        <f aca="true" t="shared" si="6" ref="T13:T23">$B13*$M$3*$S13/1000000</f>
        <v>273.9511545143037</v>
      </c>
    </row>
    <row r="14" spans="1:20" ht="15">
      <c r="A14" s="30">
        <v>2011</v>
      </c>
      <c r="B14" s="9">
        <v>650</v>
      </c>
      <c r="C14" s="9">
        <f t="shared" si="2"/>
        <v>1400</v>
      </c>
      <c r="D14" s="25"/>
      <c r="E14" s="20"/>
      <c r="F14" s="20"/>
      <c r="G14" s="20"/>
      <c r="H14" s="20"/>
      <c r="I14" s="17">
        <f>H13*$C$4</f>
        <v>132.18691171605116</v>
      </c>
      <c r="J14" s="17">
        <f aca="true" t="shared" si="7" ref="J14:S14">I14*$C$5</f>
        <v>133.7485678910646</v>
      </c>
      <c r="K14" s="17">
        <f t="shared" si="7"/>
        <v>135.32867347212962</v>
      </c>
      <c r="L14" s="17">
        <f t="shared" si="7"/>
        <v>136.92744642052935</v>
      </c>
      <c r="M14" s="17">
        <f t="shared" si="7"/>
        <v>138.5451072725415</v>
      </c>
      <c r="N14" s="17">
        <f t="shared" si="7"/>
        <v>140.1818791698593</v>
      </c>
      <c r="O14" s="17">
        <f t="shared" si="7"/>
        <v>141.837987890372</v>
      </c>
      <c r="P14" s="17">
        <f t="shared" si="7"/>
        <v>143.51366187930887</v>
      </c>
      <c r="Q14" s="17">
        <f t="shared" si="7"/>
        <v>145.20913228075102</v>
      </c>
      <c r="R14" s="49">
        <f t="shared" si="7"/>
        <v>146.9246329695158</v>
      </c>
      <c r="S14" s="76">
        <f t="shared" si="7"/>
        <v>148.66040058341767</v>
      </c>
      <c r="T14" s="43">
        <f t="shared" si="6"/>
        <v>270.56192906182014</v>
      </c>
    </row>
    <row r="15" spans="1:20" ht="15">
      <c r="A15" s="30">
        <v>2012</v>
      </c>
      <c r="B15" s="9">
        <v>650</v>
      </c>
      <c r="C15" s="9">
        <f t="shared" si="2"/>
        <v>2050</v>
      </c>
      <c r="D15" s="25"/>
      <c r="E15" s="20"/>
      <c r="F15" s="20"/>
      <c r="G15" s="20"/>
      <c r="H15" s="20"/>
      <c r="I15" s="20"/>
      <c r="J15" s="17">
        <f>I14*$C$4</f>
        <v>132.0938785675854</v>
      </c>
      <c r="K15" s="17">
        <f aca="true" t="shared" si="8" ref="K15:S15">J15*$C$5</f>
        <v>133.65443564898285</v>
      </c>
      <c r="L15" s="17">
        <f t="shared" si="8"/>
        <v>135.23342915173993</v>
      </c>
      <c r="M15" s="17">
        <f t="shared" si="8"/>
        <v>136.83107688373858</v>
      </c>
      <c r="N15" s="17">
        <f t="shared" si="8"/>
        <v>138.44759922604305</v>
      </c>
      <c r="O15" s="17">
        <f t="shared" si="8"/>
        <v>140.08321916329953</v>
      </c>
      <c r="P15" s="17">
        <f t="shared" si="8"/>
        <v>141.73816231449476</v>
      </c>
      <c r="Q15" s="17">
        <f t="shared" si="8"/>
        <v>143.4126569640782</v>
      </c>
      <c r="R15" s="49">
        <f t="shared" si="8"/>
        <v>145.10693409345183</v>
      </c>
      <c r="S15" s="62">
        <f t="shared" si="8"/>
        <v>146.82122741283186</v>
      </c>
      <c r="T15" s="43">
        <f t="shared" si="6"/>
        <v>267.21463389135397</v>
      </c>
    </row>
    <row r="16" spans="1:20" ht="15">
      <c r="A16" s="30">
        <v>2013</v>
      </c>
      <c r="B16" s="9">
        <v>650</v>
      </c>
      <c r="C16" s="9">
        <f t="shared" si="2"/>
        <v>2700</v>
      </c>
      <c r="D16" s="24"/>
      <c r="E16" s="24"/>
      <c r="F16" s="24"/>
      <c r="G16" s="24"/>
      <c r="H16" s="24"/>
      <c r="I16" s="24"/>
      <c r="J16" s="24"/>
      <c r="K16" s="17">
        <f>J15*$C$4</f>
        <v>132.00091089584953</v>
      </c>
      <c r="L16" s="17">
        <f aca="true" t="shared" si="9" ref="L16:S16">K16*$C$5</f>
        <v>133.56036965717308</v>
      </c>
      <c r="M16" s="17">
        <f t="shared" si="9"/>
        <v>135.13825186430293</v>
      </c>
      <c r="N16" s="17">
        <f t="shared" si="9"/>
        <v>136.7347751718278</v>
      </c>
      <c r="O16" s="17">
        <f t="shared" si="9"/>
        <v>138.3501598057078</v>
      </c>
      <c r="P16" s="17">
        <f t="shared" si="9"/>
        <v>139.98462859365242</v>
      </c>
      <c r="Q16" s="17">
        <f t="shared" si="9"/>
        <v>141.63840699585782</v>
      </c>
      <c r="R16" s="49">
        <f t="shared" si="9"/>
        <v>143.31172313610688</v>
      </c>
      <c r="S16" s="62">
        <f t="shared" si="9"/>
        <v>145.00480783323684</v>
      </c>
      <c r="T16" s="43">
        <f t="shared" si="6"/>
        <v>263.90875025649103</v>
      </c>
    </row>
    <row r="17" spans="1:20" ht="15">
      <c r="A17" s="30">
        <v>2014</v>
      </c>
      <c r="B17" s="9">
        <v>650</v>
      </c>
      <c r="C17" s="9">
        <f t="shared" si="2"/>
        <v>3350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131.90800865476103</v>
      </c>
      <c r="M17" s="17">
        <f aca="true" t="shared" si="10" ref="M17:S17">L17*$C$5</f>
        <v>133.4663698690084</v>
      </c>
      <c r="N17" s="17">
        <f t="shared" si="10"/>
        <v>135.04314156264084</v>
      </c>
      <c r="O17" s="17">
        <f t="shared" si="10"/>
        <v>136.63854123706187</v>
      </c>
      <c r="P17" s="17">
        <f t="shared" si="10"/>
        <v>138.25278896323653</v>
      </c>
      <c r="Q17" s="17">
        <f t="shared" si="10"/>
        <v>139.8861074120482</v>
      </c>
      <c r="R17" s="49">
        <f t="shared" si="10"/>
        <v>141.53872188501413</v>
      </c>
      <c r="S17" s="62">
        <f t="shared" si="10"/>
        <v>143.21086034536367</v>
      </c>
      <c r="T17" s="43">
        <f t="shared" si="6"/>
        <v>260.64376582856187</v>
      </c>
    </row>
    <row r="18" spans="1:20" ht="15">
      <c r="A18" s="10">
        <v>2015</v>
      </c>
      <c r="B18" s="9">
        <v>650</v>
      </c>
      <c r="C18" s="11">
        <f t="shared" si="2"/>
        <v>4000</v>
      </c>
      <c r="D18" s="25"/>
      <c r="E18" s="20"/>
      <c r="F18" s="20"/>
      <c r="G18" s="20"/>
      <c r="H18" s="20"/>
      <c r="I18" s="20"/>
      <c r="J18" s="20"/>
      <c r="K18" s="20"/>
      <c r="L18" s="20"/>
      <c r="M18" s="17">
        <f>L17*$C$4</f>
        <v>131.8151717982698</v>
      </c>
      <c r="N18" s="17">
        <f aca="true" t="shared" si="11" ref="N18:S18">M18*$C$5</f>
        <v>133.37243623789456</v>
      </c>
      <c r="O18" s="17">
        <f t="shared" si="11"/>
        <v>134.94809819960903</v>
      </c>
      <c r="P18" s="17">
        <f t="shared" si="11"/>
        <v>136.54237503173923</v>
      </c>
      <c r="Q18" s="17">
        <f t="shared" si="11"/>
        <v>138.1554866503642</v>
      </c>
      <c r="R18" s="49">
        <f t="shared" si="11"/>
        <v>139.7876555696516</v>
      </c>
      <c r="S18" s="62">
        <f t="shared" si="11"/>
        <v>141.43910693255145</v>
      </c>
      <c r="T18" s="43">
        <f t="shared" si="6"/>
        <v>257.41917461724364</v>
      </c>
    </row>
    <row r="19" spans="1:20" ht="15">
      <c r="A19" s="30">
        <v>2016</v>
      </c>
      <c r="B19" s="9">
        <v>400</v>
      </c>
      <c r="C19" s="9">
        <f t="shared" si="2"/>
        <v>4400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>
        <f>M18*$C$4</f>
        <v>131.7224002803582</v>
      </c>
      <c r="O19" s="17">
        <f>N19*$C$5</f>
        <v>133.27856871727033</v>
      </c>
      <c r="P19" s="17">
        <f>O19*$C$5</f>
        <v>134.85312172809617</v>
      </c>
      <c r="Q19" s="17">
        <f>P19*$C$5</f>
        <v>136.4462765081919</v>
      </c>
      <c r="R19" s="49">
        <f>Q19*$C$5</f>
        <v>138.05825281885967</v>
      </c>
      <c r="S19" s="62">
        <f>R19*$C$5</f>
        <v>139.6892730176617</v>
      </c>
      <c r="T19" s="43">
        <f t="shared" si="6"/>
        <v>156.4519857797811</v>
      </c>
    </row>
    <row r="20" spans="1:20" ht="15">
      <c r="A20" s="30">
        <v>2017</v>
      </c>
      <c r="B20" s="9">
        <v>400</v>
      </c>
      <c r="C20" s="9">
        <f t="shared" si="2"/>
        <v>4800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131.62969405504086</v>
      </c>
      <c r="P20" s="17">
        <f>O20*$C$5</f>
        <v>133.18476726060712</v>
      </c>
      <c r="Q20" s="17">
        <f>P20*$C$5</f>
        <v>134.75821210102393</v>
      </c>
      <c r="R20" s="49">
        <f>Q20*$C$5</f>
        <v>136.35024561878544</v>
      </c>
      <c r="S20" s="62">
        <f>R20*$C$5</f>
        <v>137.96108742052576</v>
      </c>
      <c r="T20" s="43">
        <f t="shared" si="6"/>
        <v>154.51641791098885</v>
      </c>
    </row>
    <row r="21" spans="1:20" ht="15">
      <c r="A21" s="30">
        <v>2018</v>
      </c>
      <c r="B21" s="9">
        <v>400</v>
      </c>
      <c r="C21" s="9">
        <f t="shared" si="2"/>
        <v>5200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131.5370530763649</v>
      </c>
      <c r="Q21" s="17">
        <f>P21*$C$5</f>
        <v>133.09103182140908</v>
      </c>
      <c r="R21" s="49">
        <f>Q21*$C$5</f>
        <v>134.6633692713472</v>
      </c>
      <c r="S21" s="62">
        <f>R21*$C$5</f>
        <v>136.25428231591889</v>
      </c>
      <c r="T21" s="43">
        <f t="shared" si="6"/>
        <v>152.60479619382915</v>
      </c>
    </row>
    <row r="22" spans="1:20" ht="15">
      <c r="A22" s="30">
        <v>2019</v>
      </c>
      <c r="B22" s="9">
        <v>400</v>
      </c>
      <c r="C22" s="9">
        <f t="shared" si="2"/>
        <v>5600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131.44447729840977</v>
      </c>
      <c r="R22" s="49">
        <f>Q22*$C$5</f>
        <v>132.9973623532132</v>
      </c>
      <c r="S22" s="62">
        <f>R22*$C$5</f>
        <v>134.56859319205404</v>
      </c>
      <c r="T22" s="43">
        <f t="shared" si="6"/>
        <v>150.71682437510051</v>
      </c>
    </row>
    <row r="23" spans="1:21" ht="15.75" thickBot="1">
      <c r="A23" s="12">
        <v>2020</v>
      </c>
      <c r="B23" s="9">
        <v>400</v>
      </c>
      <c r="C23" s="13">
        <f t="shared" si="2"/>
        <v>6000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131.35196667528714</v>
      </c>
      <c r="S23" s="63">
        <f>R23*$C$5</f>
        <v>132.903758809589</v>
      </c>
      <c r="T23" s="44">
        <f t="shared" si="6"/>
        <v>148.85220986673966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19" t="s">
        <v>40</v>
      </c>
      <c r="T24" s="120">
        <f>SUM(T9:T23)/1000</f>
        <v>2.3995159246798066</v>
      </c>
      <c r="U24" s="6"/>
    </row>
  </sheetData>
  <sheetProtection/>
  <mergeCells count="9">
    <mergeCell ref="B1:T1"/>
    <mergeCell ref="O5:Q5"/>
    <mergeCell ref="A9:B9"/>
    <mergeCell ref="A24:C24"/>
    <mergeCell ref="A3:B3"/>
    <mergeCell ref="E3:G3"/>
    <mergeCell ref="J3:L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3">
      <selection activeCell="D4" sqref="D4"/>
    </sheetView>
  </sheetViews>
  <sheetFormatPr defaultColWidth="11.421875" defaultRowHeight="15"/>
  <cols>
    <col min="1" max="1" width="5.00390625" style="1" bestFit="1" customWidth="1"/>
    <col min="2" max="2" width="12.140625" style="2" bestFit="1" customWidth="1"/>
    <col min="3" max="3" width="9.00390625" style="2" customWidth="1"/>
    <col min="4" max="19" width="8.421875" style="0" customWidth="1"/>
    <col min="20" max="20" width="8.00390625" style="0" customWidth="1"/>
    <col min="21" max="21" width="9.00390625" style="0" customWidth="1"/>
    <col min="22" max="22" width="3.421875" style="0" bestFit="1" customWidth="1"/>
  </cols>
  <sheetData>
    <row r="1" spans="1:20" ht="81" customHeight="1">
      <c r="A1" s="107" t="s">
        <v>56</v>
      </c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f>1.969</f>
        <v>1.969</v>
      </c>
      <c r="D3" t="s">
        <v>11</v>
      </c>
      <c r="E3" s="116" t="s">
        <v>7</v>
      </c>
      <c r="F3" s="116"/>
      <c r="G3" s="116"/>
      <c r="H3" s="5">
        <v>0</v>
      </c>
      <c r="J3" s="116" t="s">
        <v>5</v>
      </c>
      <c r="K3" s="116"/>
      <c r="L3" s="116"/>
      <c r="M3" s="101">
        <v>1200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1.01969</v>
      </c>
      <c r="D4" s="5" t="s">
        <v>76</v>
      </c>
      <c r="H4" s="1"/>
    </row>
    <row r="5" spans="1:19" s="5" customFormat="1" ht="15.75" thickBot="1">
      <c r="A5" s="116" t="s">
        <v>3</v>
      </c>
      <c r="B5" s="116"/>
      <c r="C5" s="5">
        <f>0.4+0.6*(1+$C$3/100)</f>
        <v>1.011814</v>
      </c>
      <c r="D5" s="5" t="s">
        <v>11</v>
      </c>
      <c r="O5" s="109" t="s">
        <v>8</v>
      </c>
      <c r="P5" s="110"/>
      <c r="Q5" s="110"/>
      <c r="R5" s="78">
        <f>M3*C23/1000000</f>
        <v>6.48</v>
      </c>
      <c r="S5" s="79" t="s">
        <v>9</v>
      </c>
    </row>
    <row r="6" s="5" customFormat="1" ht="15">
      <c r="D6" s="28"/>
    </row>
    <row r="7" spans="4:19" s="5" customFormat="1" ht="15.75" thickBo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1"/>
      <c r="S7" s="1"/>
    </row>
    <row r="8" spans="1:21" s="3" customFormat="1" ht="69" customHeight="1" thickBot="1">
      <c r="A8" s="77" t="s">
        <v>41</v>
      </c>
      <c r="B8" s="8" t="s">
        <v>42</v>
      </c>
      <c r="C8" s="8" t="s">
        <v>0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82" t="s">
        <v>43</v>
      </c>
      <c r="U8" s="4"/>
    </row>
    <row r="9" spans="1:21" ht="15">
      <c r="A9" s="111" t="s">
        <v>6</v>
      </c>
      <c r="B9" s="112"/>
      <c r="C9" s="9">
        <v>10</v>
      </c>
      <c r="D9" s="19">
        <v>550</v>
      </c>
      <c r="E9" s="17">
        <f>D9*$C$5</f>
        <v>556.4977</v>
      </c>
      <c r="F9" s="17">
        <f aca="true" t="shared" si="0" ref="F9:S20">E9*$C$5</f>
        <v>563.0721638278</v>
      </c>
      <c r="G9" s="17">
        <f t="shared" si="0"/>
        <v>569.7242983712616</v>
      </c>
      <c r="H9" s="17">
        <f t="shared" si="0"/>
        <v>576.4550212322197</v>
      </c>
      <c r="I9" s="17">
        <f t="shared" si="0"/>
        <v>583.2652608530572</v>
      </c>
      <c r="J9" s="17">
        <f t="shared" si="0"/>
        <v>590.1559566447752</v>
      </c>
      <c r="K9" s="17">
        <f t="shared" si="0"/>
        <v>597.1280591165765</v>
      </c>
      <c r="L9" s="17">
        <f t="shared" si="0"/>
        <v>604.1825300069797</v>
      </c>
      <c r="M9" s="17">
        <f t="shared" si="0"/>
        <v>611.3203424164822</v>
      </c>
      <c r="N9" s="17">
        <f t="shared" si="0"/>
        <v>618.5424809417905</v>
      </c>
      <c r="O9" s="17">
        <f t="shared" si="0"/>
        <v>625.8499418116368</v>
      </c>
      <c r="P9" s="17">
        <f t="shared" si="0"/>
        <v>633.2437330241994</v>
      </c>
      <c r="Q9" s="17">
        <f t="shared" si="0"/>
        <v>640.7248744861473</v>
      </c>
      <c r="R9" s="49">
        <f t="shared" si="0"/>
        <v>648.2943981533266</v>
      </c>
      <c r="S9" s="50">
        <f t="shared" si="0"/>
        <v>655.95334817311</v>
      </c>
      <c r="T9" s="51">
        <f>$C9*$M$3*$S9/1000000</f>
        <v>7.871440178077321</v>
      </c>
      <c r="U9" s="6"/>
    </row>
    <row r="10" spans="1:21" ht="15">
      <c r="A10" s="30">
        <v>2007</v>
      </c>
      <c r="B10" s="9">
        <v>10</v>
      </c>
      <c r="C10" s="9">
        <f>B10+C9</f>
        <v>20</v>
      </c>
      <c r="D10" s="25"/>
      <c r="E10" s="17">
        <f>D9*(1+$C$3/100)</f>
        <v>560.8294999999999</v>
      </c>
      <c r="F10" s="17">
        <f>E10*$C$5</f>
        <v>567.4551397129999</v>
      </c>
      <c r="G10" s="17">
        <f t="shared" si="0"/>
        <v>574.1590547335693</v>
      </c>
      <c r="H10" s="17">
        <f t="shared" si="0"/>
        <v>580.9421698061917</v>
      </c>
      <c r="I10" s="17">
        <f t="shared" si="0"/>
        <v>587.8054206002821</v>
      </c>
      <c r="J10" s="17">
        <f t="shared" si="0"/>
        <v>594.7497538392538</v>
      </c>
      <c r="K10" s="17">
        <f t="shared" si="0"/>
        <v>601.7761274311107</v>
      </c>
      <c r="L10" s="17">
        <f t="shared" si="0"/>
        <v>608.8855106005818</v>
      </c>
      <c r="M10" s="17">
        <f t="shared" si="0"/>
        <v>616.0788840228171</v>
      </c>
      <c r="N10" s="17">
        <f t="shared" si="0"/>
        <v>623.3572399586626</v>
      </c>
      <c r="O10" s="17">
        <f t="shared" si="0"/>
        <v>630.7215823915342</v>
      </c>
      <c r="P10" s="17">
        <f t="shared" si="0"/>
        <v>638.1729271659077</v>
      </c>
      <c r="Q10" s="17">
        <f t="shared" si="0"/>
        <v>645.7123021274457</v>
      </c>
      <c r="R10" s="49">
        <f t="shared" si="0"/>
        <v>653.3407472647793</v>
      </c>
      <c r="S10" s="52">
        <f t="shared" si="0"/>
        <v>661.0593148529655</v>
      </c>
      <c r="T10" s="43">
        <f aca="true" t="shared" si="1" ref="T10:T23">$B10*$M$3*$S10/1000000</f>
        <v>7.932711778235586</v>
      </c>
      <c r="U10" s="6"/>
    </row>
    <row r="11" spans="1:21" ht="15">
      <c r="A11" s="30">
        <v>2008</v>
      </c>
      <c r="B11" s="9">
        <v>60</v>
      </c>
      <c r="C11" s="9">
        <f aca="true" t="shared" si="2" ref="C11:C23">B11+C10</f>
        <v>80</v>
      </c>
      <c r="D11" s="25"/>
      <c r="E11" s="20"/>
      <c r="F11" s="19">
        <f>E10*$C$4</f>
        <v>571.8722328549999</v>
      </c>
      <c r="G11" s="17">
        <f>F11*$C$5</f>
        <v>578.6283314139489</v>
      </c>
      <c r="H11" s="17">
        <f t="shared" si="0"/>
        <v>585.4642465212733</v>
      </c>
      <c r="I11" s="17">
        <f t="shared" si="0"/>
        <v>592.3809211296756</v>
      </c>
      <c r="J11" s="17">
        <f t="shared" si="0"/>
        <v>599.3793093319016</v>
      </c>
      <c r="K11" s="17">
        <f t="shared" si="0"/>
        <v>606.4603764923487</v>
      </c>
      <c r="L11" s="17">
        <f t="shared" si="0"/>
        <v>613.6250993802294</v>
      </c>
      <c r="M11" s="17">
        <f t="shared" si="0"/>
        <v>620.8744663043074</v>
      </c>
      <c r="N11" s="17">
        <f t="shared" si="0"/>
        <v>628.2094772492264</v>
      </c>
      <c r="O11" s="17">
        <f t="shared" si="0"/>
        <v>635.6311440134488</v>
      </c>
      <c r="P11" s="17">
        <f t="shared" si="0"/>
        <v>643.1404903488236</v>
      </c>
      <c r="Q11" s="17">
        <f t="shared" si="0"/>
        <v>650.7385521018047</v>
      </c>
      <c r="R11" s="49">
        <f t="shared" si="0"/>
        <v>658.4263773563354</v>
      </c>
      <c r="S11" s="52">
        <f t="shared" si="0"/>
        <v>666.2050265784231</v>
      </c>
      <c r="T11" s="43">
        <f t="shared" si="1"/>
        <v>47.966761913646465</v>
      </c>
      <c r="U11" s="6"/>
    </row>
    <row r="12" spans="1:21" ht="15">
      <c r="A12" s="30">
        <v>2009</v>
      </c>
      <c r="B12" s="9">
        <v>60</v>
      </c>
      <c r="C12" s="9">
        <f t="shared" si="2"/>
        <v>140</v>
      </c>
      <c r="D12" s="25"/>
      <c r="E12" s="20"/>
      <c r="F12" s="20"/>
      <c r="G12" s="17">
        <f>F11*$C$4</f>
        <v>583.1323971199148</v>
      </c>
      <c r="H12" s="17">
        <f>G12*$C$5</f>
        <v>590.0215232594894</v>
      </c>
      <c r="I12" s="17">
        <f t="shared" si="0"/>
        <v>596.9920375352771</v>
      </c>
      <c r="J12" s="17">
        <f t="shared" si="0"/>
        <v>604.0449014667188</v>
      </c>
      <c r="K12" s="17">
        <f t="shared" si="0"/>
        <v>611.1810879326466</v>
      </c>
      <c r="L12" s="17">
        <f t="shared" si="0"/>
        <v>618.4015813054829</v>
      </c>
      <c r="M12" s="17">
        <f t="shared" si="0"/>
        <v>625.7073775870258</v>
      </c>
      <c r="N12" s="17">
        <f t="shared" si="0"/>
        <v>633.0994845458389</v>
      </c>
      <c r="O12" s="17">
        <f t="shared" si="0"/>
        <v>640.5789218562634</v>
      </c>
      <c r="P12" s="17">
        <f t="shared" si="0"/>
        <v>648.1467212390733</v>
      </c>
      <c r="Q12" s="17">
        <f t="shared" si="0"/>
        <v>655.8039266037916</v>
      </c>
      <c r="R12" s="49">
        <f t="shared" si="0"/>
        <v>663.5515941926889</v>
      </c>
      <c r="S12" s="52">
        <f t="shared" si="0"/>
        <v>671.3907927264813</v>
      </c>
      <c r="T12" s="43">
        <f t="shared" si="1"/>
        <v>48.340137076306654</v>
      </c>
      <c r="U12" s="6"/>
    </row>
    <row r="13" spans="1:21" ht="15">
      <c r="A13" s="30">
        <v>2010</v>
      </c>
      <c r="B13" s="9">
        <v>60</v>
      </c>
      <c r="C13" s="9">
        <f t="shared" si="2"/>
        <v>200</v>
      </c>
      <c r="D13" s="25"/>
      <c r="E13" s="20"/>
      <c r="F13" s="20"/>
      <c r="G13" s="20"/>
      <c r="H13" s="17">
        <f>G12*$C$4</f>
        <v>594.6142740192059</v>
      </c>
      <c r="I13" s="17">
        <f>H13*$C$5</f>
        <v>601.6390470524689</v>
      </c>
      <c r="J13" s="17">
        <f t="shared" si="0"/>
        <v>608.7468107543467</v>
      </c>
      <c r="K13" s="17">
        <f t="shared" si="0"/>
        <v>615.9385455765986</v>
      </c>
      <c r="L13" s="17">
        <f t="shared" si="0"/>
        <v>623.2152435540405</v>
      </c>
      <c r="M13" s="17">
        <f t="shared" si="0"/>
        <v>630.577908441388</v>
      </c>
      <c r="N13" s="17">
        <f t="shared" si="0"/>
        <v>638.0275558517145</v>
      </c>
      <c r="O13" s="17">
        <f t="shared" si="0"/>
        <v>645.5652133965467</v>
      </c>
      <c r="P13" s="17">
        <f t="shared" si="0"/>
        <v>653.1919208276136</v>
      </c>
      <c r="Q13" s="17">
        <f t="shared" si="0"/>
        <v>660.9087301802709</v>
      </c>
      <c r="R13" s="49">
        <f t="shared" si="0"/>
        <v>668.7167059186206</v>
      </c>
      <c r="S13" s="52">
        <f t="shared" si="0"/>
        <v>676.6169250823432</v>
      </c>
      <c r="T13" s="43">
        <f t="shared" si="1"/>
        <v>48.71641860592871</v>
      </c>
      <c r="U13" s="6"/>
    </row>
    <row r="14" spans="1:21" ht="15">
      <c r="A14" s="30">
        <v>2011</v>
      </c>
      <c r="B14" s="9">
        <v>60</v>
      </c>
      <c r="C14" s="9">
        <f t="shared" si="2"/>
        <v>260</v>
      </c>
      <c r="D14" s="25"/>
      <c r="E14" s="20"/>
      <c r="F14" s="20"/>
      <c r="G14" s="20"/>
      <c r="H14" s="20"/>
      <c r="I14" s="17">
        <f>H13*$C$4</f>
        <v>606.322229074644</v>
      </c>
      <c r="J14" s="17">
        <f>I14*$C$5</f>
        <v>613.4853198889318</v>
      </c>
      <c r="K14" s="17">
        <f t="shared" si="0"/>
        <v>620.7330354580996</v>
      </c>
      <c r="L14" s="17">
        <f t="shared" si="0"/>
        <v>628.0663755390016</v>
      </c>
      <c r="M14" s="17">
        <f t="shared" si="0"/>
        <v>635.4863516996194</v>
      </c>
      <c r="N14" s="17">
        <f t="shared" si="0"/>
        <v>642.9939874585987</v>
      </c>
      <c r="O14" s="17">
        <f t="shared" si="0"/>
        <v>650.5903184264346</v>
      </c>
      <c r="P14" s="17">
        <f t="shared" si="0"/>
        <v>658.2763924483245</v>
      </c>
      <c r="Q14" s="17">
        <f t="shared" si="0"/>
        <v>666.053269748709</v>
      </c>
      <c r="R14" s="49">
        <f t="shared" si="0"/>
        <v>673.9220230775203</v>
      </c>
      <c r="S14" s="52">
        <f t="shared" si="0"/>
        <v>681.8837378581582</v>
      </c>
      <c r="T14" s="43">
        <f t="shared" si="1"/>
        <v>49.09562912578738</v>
      </c>
      <c r="U14" s="6"/>
    </row>
    <row r="15" spans="1:21" ht="15">
      <c r="A15" s="30">
        <v>2012</v>
      </c>
      <c r="B15" s="9">
        <v>60</v>
      </c>
      <c r="C15" s="9">
        <f t="shared" si="2"/>
        <v>320</v>
      </c>
      <c r="D15" s="25"/>
      <c r="E15" s="20"/>
      <c r="F15" s="20"/>
      <c r="G15" s="20"/>
      <c r="H15" s="20"/>
      <c r="I15" s="20"/>
      <c r="J15" s="17">
        <f>I14*$C$4</f>
        <v>618.2607137651238</v>
      </c>
      <c r="K15" s="17">
        <f>J15*$C$5</f>
        <v>625.5648458375449</v>
      </c>
      <c r="L15" s="17">
        <f t="shared" si="0"/>
        <v>632.9552689262697</v>
      </c>
      <c r="M15" s="17">
        <f t="shared" si="0"/>
        <v>640.4330024733647</v>
      </c>
      <c r="N15" s="17">
        <f t="shared" si="0"/>
        <v>647.999077964585</v>
      </c>
      <c r="O15" s="17">
        <f t="shared" si="0"/>
        <v>655.6545390716586</v>
      </c>
      <c r="P15" s="17">
        <f t="shared" si="0"/>
        <v>663.4004417962512</v>
      </c>
      <c r="Q15" s="17">
        <f t="shared" si="0"/>
        <v>671.2378546156322</v>
      </c>
      <c r="R15" s="49">
        <f t="shared" si="0"/>
        <v>679.1678586300612</v>
      </c>
      <c r="S15" s="52">
        <f t="shared" si="0"/>
        <v>687.1915477119168</v>
      </c>
      <c r="T15" s="43">
        <f t="shared" si="1"/>
        <v>49.477791435258005</v>
      </c>
      <c r="U15" s="6"/>
    </row>
    <row r="16" spans="1:21" ht="15">
      <c r="A16" s="30">
        <v>2013</v>
      </c>
      <c r="B16" s="9">
        <v>60</v>
      </c>
      <c r="C16" s="9">
        <f t="shared" si="2"/>
        <v>380</v>
      </c>
      <c r="D16" s="25"/>
      <c r="E16" s="20"/>
      <c r="F16" s="20"/>
      <c r="G16" s="20"/>
      <c r="H16" s="20"/>
      <c r="I16" s="20"/>
      <c r="J16" s="20"/>
      <c r="K16" s="17">
        <f>J15*$C$4</f>
        <v>630.4342672191591</v>
      </c>
      <c r="L16" s="17">
        <f>K16*$C$5</f>
        <v>637.8822176520862</v>
      </c>
      <c r="M16" s="17">
        <f t="shared" si="0"/>
        <v>645.4181581714279</v>
      </c>
      <c r="N16" s="17">
        <f t="shared" si="0"/>
        <v>653.0431282920651</v>
      </c>
      <c r="O16" s="17">
        <f t="shared" si="0"/>
        <v>660.7581798097076</v>
      </c>
      <c r="P16" s="17">
        <f t="shared" si="0"/>
        <v>668.5643769459795</v>
      </c>
      <c r="Q16" s="17">
        <f t="shared" si="0"/>
        <v>676.4627964952192</v>
      </c>
      <c r="R16" s="49">
        <f t="shared" si="0"/>
        <v>684.4545279730137</v>
      </c>
      <c r="S16" s="52">
        <f t="shared" si="0"/>
        <v>692.5406737664869</v>
      </c>
      <c r="T16" s="43">
        <f t="shared" si="1"/>
        <v>49.86292851118706</v>
      </c>
      <c r="U16" s="6"/>
    </row>
    <row r="17" spans="1:21" ht="15">
      <c r="A17" s="30">
        <v>2014</v>
      </c>
      <c r="B17" s="9">
        <v>60</v>
      </c>
      <c r="C17" s="9">
        <f t="shared" si="2"/>
        <v>440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642.8475179407043</v>
      </c>
      <c r="M17" s="17">
        <f>L17*$C$5</f>
        <v>650.4421185176558</v>
      </c>
      <c r="N17" s="17">
        <f t="shared" si="0"/>
        <v>658.1264417058234</v>
      </c>
      <c r="O17" s="17">
        <f t="shared" si="0"/>
        <v>665.901547488136</v>
      </c>
      <c r="P17" s="17">
        <f t="shared" si="0"/>
        <v>673.7685083701608</v>
      </c>
      <c r="Q17" s="17">
        <f t="shared" si="0"/>
        <v>681.7284095280459</v>
      </c>
      <c r="R17" s="49">
        <f t="shared" si="0"/>
        <v>689.7823489582102</v>
      </c>
      <c r="S17" s="52">
        <f t="shared" si="0"/>
        <v>697.9314376288024</v>
      </c>
      <c r="T17" s="43">
        <f t="shared" si="1"/>
        <v>50.25106350927378</v>
      </c>
      <c r="U17" s="6"/>
    </row>
    <row r="18" spans="1:21" ht="15">
      <c r="A18" s="10">
        <v>2015</v>
      </c>
      <c r="B18" s="9">
        <v>60</v>
      </c>
      <c r="C18" s="11">
        <f t="shared" si="2"/>
        <v>500</v>
      </c>
      <c r="D18" s="25"/>
      <c r="E18" s="20"/>
      <c r="F18" s="20"/>
      <c r="G18" s="20"/>
      <c r="H18" s="20"/>
      <c r="I18" s="20"/>
      <c r="J18" s="20"/>
      <c r="K18" s="20"/>
      <c r="L18" s="20"/>
      <c r="M18" s="17">
        <f>L17*$C$4</f>
        <v>655.5051855689568</v>
      </c>
      <c r="N18" s="17">
        <f>M18*$C$5</f>
        <v>663.2493238312684</v>
      </c>
      <c r="O18" s="17">
        <f t="shared" si="0"/>
        <v>671.084951343011</v>
      </c>
      <c r="P18" s="17">
        <f t="shared" si="0"/>
        <v>679.0131489581773</v>
      </c>
      <c r="Q18" s="17">
        <f t="shared" si="0"/>
        <v>687.0350102999693</v>
      </c>
      <c r="R18" s="49">
        <f t="shared" si="0"/>
        <v>695.1516419116531</v>
      </c>
      <c r="S18" s="52">
        <f t="shared" si="0"/>
        <v>703.3641634091973</v>
      </c>
      <c r="T18" s="43">
        <f t="shared" si="1"/>
        <v>50.64221976546221</v>
      </c>
      <c r="U18" s="6"/>
    </row>
    <row r="19" spans="1:21" ht="15">
      <c r="A19" s="30">
        <v>2016</v>
      </c>
      <c r="B19" s="9">
        <v>980</v>
      </c>
      <c r="C19" s="9">
        <f t="shared" si="2"/>
        <v>1480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17">
        <f>M18*$C$4</f>
        <v>668.4120826728096</v>
      </c>
      <c r="O19" s="17">
        <f>N19*$C$5</f>
        <v>676.3087030175061</v>
      </c>
      <c r="P19" s="17">
        <f t="shared" si="0"/>
        <v>684.2986140349549</v>
      </c>
      <c r="Q19" s="17">
        <f t="shared" si="0"/>
        <v>692.3829178611638</v>
      </c>
      <c r="R19" s="49">
        <f t="shared" si="0"/>
        <v>700.5627296527756</v>
      </c>
      <c r="S19" s="52">
        <f t="shared" si="0"/>
        <v>708.8391777408934</v>
      </c>
      <c r="T19" s="43">
        <f t="shared" si="1"/>
        <v>833.5948730232907</v>
      </c>
      <c r="U19" s="6"/>
    </row>
    <row r="20" spans="1:21" ht="15">
      <c r="A20" s="30">
        <v>2017</v>
      </c>
      <c r="B20" s="9">
        <v>980</v>
      </c>
      <c r="C20" s="9">
        <f t="shared" si="2"/>
        <v>2460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681.5731165806371</v>
      </c>
      <c r="P20" s="17">
        <f>O20*$C$5</f>
        <v>689.6252213799207</v>
      </c>
      <c r="Q20" s="17">
        <f t="shared" si="0"/>
        <v>697.7724537453031</v>
      </c>
      <c r="R20" s="49">
        <f t="shared" si="0"/>
        <v>706.0159375138501</v>
      </c>
      <c r="S20" s="52">
        <f t="shared" si="0"/>
        <v>714.3568097996387</v>
      </c>
      <c r="T20" s="43">
        <f t="shared" si="1"/>
        <v>840.0836083243751</v>
      </c>
      <c r="U20" s="6"/>
    </row>
    <row r="21" spans="1:21" ht="15">
      <c r="A21" s="30">
        <v>2018</v>
      </c>
      <c r="B21" s="9">
        <v>980</v>
      </c>
      <c r="C21" s="9">
        <f t="shared" si="2"/>
        <v>3440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694.9932912461098</v>
      </c>
      <c r="Q21" s="17">
        <f>P21*$C$5</f>
        <v>703.2039419888914</v>
      </c>
      <c r="R21" s="49">
        <f>Q21*$C$5</f>
        <v>711.5115933595482</v>
      </c>
      <c r="S21" s="52">
        <f>R21*$C$5</f>
        <v>719.9173913234979</v>
      </c>
      <c r="T21" s="43">
        <f t="shared" si="1"/>
        <v>846.6228521964335</v>
      </c>
      <c r="U21" s="6"/>
    </row>
    <row r="22" spans="1:21" ht="15">
      <c r="A22" s="30">
        <v>2019</v>
      </c>
      <c r="B22" s="9">
        <v>980</v>
      </c>
      <c r="C22" s="9">
        <f t="shared" si="2"/>
        <v>4420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708.6777091507457</v>
      </c>
      <c r="R22" s="49">
        <f>Q21*$C$4</f>
        <v>717.0500276066526</v>
      </c>
      <c r="S22" s="52">
        <f>R22*$C$5</f>
        <v>725.5212566327976</v>
      </c>
      <c r="T22" s="43">
        <f t="shared" si="1"/>
        <v>853.2129978001701</v>
      </c>
      <c r="U22" s="6"/>
    </row>
    <row r="23" spans="1:22" ht="15.75" thickBot="1">
      <c r="A23" s="37">
        <v>2020</v>
      </c>
      <c r="B23" s="38">
        <v>980</v>
      </c>
      <c r="C23" s="39">
        <f t="shared" si="2"/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722.6315732439239</v>
      </c>
      <c r="S23" s="53">
        <f>R23*$C$5</f>
        <v>731.1687426502276</v>
      </c>
      <c r="T23" s="44">
        <f t="shared" si="1"/>
        <v>859.8544413566676</v>
      </c>
      <c r="U23" s="18"/>
      <c r="V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34" t="s">
        <v>40</v>
      </c>
      <c r="T24" s="35">
        <f>SUM(T9:T23)/1000</f>
        <v>4.6435258746001</v>
      </c>
      <c r="U24" s="6"/>
    </row>
    <row r="25" spans="14:20" ht="15">
      <c r="N25" s="7"/>
      <c r="O25" s="86" t="s">
        <v>44</v>
      </c>
      <c r="P25" s="86"/>
      <c r="Q25" s="86"/>
      <c r="R25" s="86"/>
      <c r="S25" s="86"/>
      <c r="T25" s="87">
        <f>T24*10/11</f>
        <v>4.221387158727364</v>
      </c>
    </row>
  </sheetData>
  <sheetProtection/>
  <mergeCells count="9">
    <mergeCell ref="B1:T1"/>
    <mergeCell ref="O5:Q5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80" workbookViewId="0" topLeftCell="A4">
      <selection activeCell="S23" sqref="S23"/>
    </sheetView>
  </sheetViews>
  <sheetFormatPr defaultColWidth="11.421875" defaultRowHeight="15"/>
  <cols>
    <col min="1" max="1" width="5.00390625" style="1" bestFit="1" customWidth="1"/>
    <col min="2" max="2" width="11.8515625" style="2" customWidth="1"/>
    <col min="3" max="3" width="9.00390625" style="2" customWidth="1"/>
    <col min="4" max="4" width="8.421875" style="0" customWidth="1"/>
    <col min="5" max="18" width="8.57421875" style="0" bestFit="1" customWidth="1"/>
    <col min="19" max="19" width="8.57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7" t="s">
        <v>58</v>
      </c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f>1.969</f>
        <v>1.969</v>
      </c>
      <c r="D3" t="s">
        <v>11</v>
      </c>
      <c r="E3" s="116" t="s">
        <v>1</v>
      </c>
      <c r="F3" s="116"/>
      <c r="G3" s="116"/>
      <c r="H3" s="5">
        <v>2</v>
      </c>
      <c r="J3" s="116" t="s">
        <v>5</v>
      </c>
      <c r="K3" s="116"/>
      <c r="L3" s="116"/>
      <c r="M3" s="14">
        <v>3000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0.9992962</v>
      </c>
      <c r="D4" s="5" t="s">
        <v>12</v>
      </c>
      <c r="H4" s="1"/>
    </row>
    <row r="5" spans="1:19" s="5" customFormat="1" ht="15.75" thickBot="1">
      <c r="A5" s="116" t="s">
        <v>3</v>
      </c>
      <c r="B5" s="116"/>
      <c r="C5" s="5">
        <f>0.4+0.6*(1+$C$3/100)</f>
        <v>1.011814</v>
      </c>
      <c r="D5" t="s">
        <v>11</v>
      </c>
      <c r="O5" s="109" t="s">
        <v>8</v>
      </c>
      <c r="P5" s="110"/>
      <c r="Q5" s="110"/>
      <c r="R5" s="78">
        <f>M3*C23/1000000</f>
        <v>18</v>
      </c>
      <c r="S5" s="79" t="s">
        <v>9</v>
      </c>
    </row>
    <row r="6" s="5" customFormat="1" ht="15"/>
    <row r="7" spans="4:19" s="5" customFormat="1" ht="15.75" thickBo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1"/>
    </row>
    <row r="8" spans="1:20" s="3" customFormat="1" ht="63" customHeight="1" thickBot="1">
      <c r="A8" s="77" t="s">
        <v>41</v>
      </c>
      <c r="B8" s="8" t="s">
        <v>28</v>
      </c>
      <c r="C8" s="8" t="s">
        <v>0</v>
      </c>
      <c r="D8" s="8" t="s">
        <v>29</v>
      </c>
      <c r="E8" s="8" t="s">
        <v>13</v>
      </c>
      <c r="F8" s="8" t="s">
        <v>27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83" t="s">
        <v>43</v>
      </c>
    </row>
    <row r="9" spans="1:20" ht="15">
      <c r="A9" s="111" t="s">
        <v>6</v>
      </c>
      <c r="B9" s="112"/>
      <c r="C9" s="9">
        <v>0</v>
      </c>
      <c r="D9" s="19">
        <v>130</v>
      </c>
      <c r="E9" s="17">
        <f aca="true" t="shared" si="0" ref="E9:M9">D9*$C$5</f>
        <v>131.53582</v>
      </c>
      <c r="F9" s="17">
        <f t="shared" si="0"/>
        <v>133.08978417748</v>
      </c>
      <c r="G9" s="17">
        <f t="shared" si="0"/>
        <v>134.66210688775274</v>
      </c>
      <c r="H9" s="17">
        <f t="shared" si="0"/>
        <v>136.25300501852465</v>
      </c>
      <c r="I9" s="17">
        <f t="shared" si="0"/>
        <v>137.8626980198135</v>
      </c>
      <c r="J9" s="17">
        <f t="shared" si="0"/>
        <v>139.49140793421958</v>
      </c>
      <c r="K9" s="17">
        <f t="shared" si="0"/>
        <v>141.13935942755444</v>
      </c>
      <c r="L9" s="17">
        <f t="shared" si="0"/>
        <v>142.80677981983158</v>
      </c>
      <c r="M9" s="17">
        <f t="shared" si="0"/>
        <v>144.49389911662306</v>
      </c>
      <c r="N9" s="27">
        <f>M9*$C$5*11/13</f>
        <v>123.70849618835808</v>
      </c>
      <c r="O9" s="26">
        <f>N9*$C$5</f>
        <v>125.16998836232735</v>
      </c>
      <c r="P9" s="26">
        <f>O9*$C$5</f>
        <v>126.64874660483989</v>
      </c>
      <c r="Q9" s="26">
        <f>P9*$C$5</f>
        <v>128.14497489722947</v>
      </c>
      <c r="R9" s="58">
        <f>Q9*$C$5</f>
        <v>129.65887963066535</v>
      </c>
      <c r="S9" s="60">
        <f>R9*$C$5</f>
        <v>131.19066963462203</v>
      </c>
      <c r="T9" s="51">
        <f>$C9*$M$3*$R9/1000000</f>
        <v>0</v>
      </c>
    </row>
    <row r="10" spans="1:20" ht="15">
      <c r="A10" s="30">
        <v>2007</v>
      </c>
      <c r="B10" s="16"/>
      <c r="C10" s="9">
        <f>B10+C9</f>
        <v>0</v>
      </c>
      <c r="D10" s="24"/>
      <c r="E10" s="17">
        <f>D9*(1+$C$3/100)</f>
        <v>132.5597</v>
      </c>
      <c r="F10" s="17">
        <f>E10*$C$5</f>
        <v>134.12576029579998</v>
      </c>
      <c r="G10" s="17">
        <f aca="true" t="shared" si="1" ref="G10:R10">F10*$C$5</f>
        <v>135.71032202793455</v>
      </c>
      <c r="H10" s="17">
        <f t="shared" si="1"/>
        <v>137.31360377237257</v>
      </c>
      <c r="I10" s="17">
        <f t="shared" si="1"/>
        <v>138.9358266873394</v>
      </c>
      <c r="J10" s="17">
        <f t="shared" si="1"/>
        <v>140.5772145438236</v>
      </c>
      <c r="K10" s="17">
        <f t="shared" si="1"/>
        <v>142.23799375644433</v>
      </c>
      <c r="L10" s="17">
        <f t="shared" si="1"/>
        <v>143.91839341468295</v>
      </c>
      <c r="M10" s="17">
        <f t="shared" si="1"/>
        <v>145.618645314484</v>
      </c>
      <c r="N10" s="17">
        <f t="shared" si="1"/>
        <v>147.33898399022934</v>
      </c>
      <c r="O10" s="27">
        <f>N10*$C$5*11/13</f>
        <v>126.14431647830682</v>
      </c>
      <c r="P10" s="26">
        <f t="shared" si="1"/>
        <v>127.63458543318154</v>
      </c>
      <c r="Q10" s="26">
        <f t="shared" si="1"/>
        <v>129.14246042548913</v>
      </c>
      <c r="R10" s="58">
        <f t="shared" si="1"/>
        <v>130.66814945295587</v>
      </c>
      <c r="S10" s="61">
        <f aca="true" t="shared" si="2" ref="S10:S23">R10*$C$5</f>
        <v>132.2118629705931</v>
      </c>
      <c r="T10" s="43">
        <f>$B10*$M$3*$R10/1000000</f>
        <v>0</v>
      </c>
    </row>
    <row r="11" spans="1:20" ht="15">
      <c r="A11" s="30">
        <v>2008</v>
      </c>
      <c r="B11" s="16"/>
      <c r="C11" s="9">
        <f aca="true" t="shared" si="3" ref="C11:C23">B11+C10</f>
        <v>0</v>
      </c>
      <c r="D11" s="25"/>
      <c r="E11" s="20"/>
      <c r="F11" s="17">
        <f>E10*$C$4</f>
        <v>132.46640448314</v>
      </c>
      <c r="G11" s="17">
        <f>F11*$C$5</f>
        <v>134.03136258570382</v>
      </c>
      <c r="H11" s="17">
        <f aca="true" t="shared" si="4" ref="H11:R11">G11*$C$5</f>
        <v>135.61480910329132</v>
      </c>
      <c r="I11" s="17">
        <f t="shared" si="4"/>
        <v>137.2169624580376</v>
      </c>
      <c r="J11" s="17">
        <f t="shared" si="4"/>
        <v>138.83804365251686</v>
      </c>
      <c r="K11" s="17">
        <f t="shared" si="4"/>
        <v>140.4782763002277</v>
      </c>
      <c r="L11" s="17">
        <f t="shared" si="4"/>
        <v>142.13788665643858</v>
      </c>
      <c r="M11" s="17">
        <f t="shared" si="4"/>
        <v>143.81710364939775</v>
      </c>
      <c r="N11" s="17">
        <f t="shared" si="4"/>
        <v>145.51615891191173</v>
      </c>
      <c r="O11" s="17">
        <f t="shared" si="4"/>
        <v>147.23528681329705</v>
      </c>
      <c r="P11" s="27">
        <f>O11*$C$5*11/13</f>
        <v>126.05553610836945</v>
      </c>
      <c r="Q11" s="26">
        <f t="shared" si="4"/>
        <v>127.54475621195373</v>
      </c>
      <c r="R11" s="58">
        <f t="shared" si="4"/>
        <v>129.05156996184175</v>
      </c>
      <c r="S11" s="61">
        <f t="shared" si="2"/>
        <v>130.57618520937095</v>
      </c>
      <c r="T11" s="43">
        <f>$B11*$M$3*$R11/1000000</f>
        <v>0</v>
      </c>
    </row>
    <row r="12" spans="1:20" ht="15">
      <c r="A12" s="30">
        <v>2009</v>
      </c>
      <c r="B12" s="9">
        <v>100</v>
      </c>
      <c r="C12" s="9">
        <f t="shared" si="3"/>
        <v>100</v>
      </c>
      <c r="D12" s="25"/>
      <c r="E12" s="20"/>
      <c r="F12" s="20"/>
      <c r="G12" s="17">
        <f>F11*$C$4</f>
        <v>132.37317462766475</v>
      </c>
      <c r="H12" s="17">
        <f>G12*$C$5</f>
        <v>133.937031312716</v>
      </c>
      <c r="I12" s="17">
        <f aca="true" t="shared" si="5" ref="I12:R12">H12*$C$5</f>
        <v>135.5193634006444</v>
      </c>
      <c r="J12" s="17">
        <f t="shared" si="5"/>
        <v>137.12038915985963</v>
      </c>
      <c r="K12" s="17">
        <f t="shared" si="5"/>
        <v>138.7403294373942</v>
      </c>
      <c r="L12" s="17">
        <f t="shared" si="5"/>
        <v>140.37940768936758</v>
      </c>
      <c r="M12" s="17">
        <f t="shared" si="5"/>
        <v>142.03785001180978</v>
      </c>
      <c r="N12" s="17">
        <f t="shared" si="5"/>
        <v>143.7158851718493</v>
      </c>
      <c r="O12" s="17">
        <f t="shared" si="5"/>
        <v>145.4137446392695</v>
      </c>
      <c r="P12" s="17">
        <f t="shared" si="5"/>
        <v>147.13166261843784</v>
      </c>
      <c r="Q12" s="27">
        <f>P12*$C$5*11/13</f>
        <v>125.96681822205636</v>
      </c>
      <c r="R12" s="58">
        <f t="shared" si="5"/>
        <v>127.45499021253174</v>
      </c>
      <c r="S12" s="61">
        <f t="shared" si="2"/>
        <v>128.96074346690258</v>
      </c>
      <c r="T12" s="43">
        <f>$B12*$M$3*$S12/1000000</f>
        <v>38.688223040070774</v>
      </c>
    </row>
    <row r="13" spans="1:20" ht="15">
      <c r="A13" s="30">
        <v>2010</v>
      </c>
      <c r="B13" s="9">
        <v>650</v>
      </c>
      <c r="C13" s="9">
        <f t="shared" si="3"/>
        <v>750</v>
      </c>
      <c r="D13" s="24"/>
      <c r="E13" s="24"/>
      <c r="F13" s="24"/>
      <c r="G13" s="24"/>
      <c r="H13" s="17">
        <f>G12*$C$4</f>
        <v>132.28001038736178</v>
      </c>
      <c r="I13" s="17">
        <f>H13*$C$5</f>
        <v>133.8427664300781</v>
      </c>
      <c r="J13" s="17">
        <f aca="true" t="shared" si="6" ref="J13:Q13">I13*$C$5</f>
        <v>135.42398487268304</v>
      </c>
      <c r="K13" s="17">
        <f t="shared" si="6"/>
        <v>137.02388382996892</v>
      </c>
      <c r="L13" s="17">
        <f t="shared" si="6"/>
        <v>138.64268399353617</v>
      </c>
      <c r="M13" s="17">
        <f t="shared" si="6"/>
        <v>140.2806086622358</v>
      </c>
      <c r="N13" s="17">
        <f t="shared" si="6"/>
        <v>141.93788377297145</v>
      </c>
      <c r="O13" s="17">
        <f t="shared" si="6"/>
        <v>143.61473793186533</v>
      </c>
      <c r="P13" s="17">
        <f t="shared" si="6"/>
        <v>145.3114024457924</v>
      </c>
      <c r="Q13" s="17">
        <f t="shared" si="6"/>
        <v>147.02811135428698</v>
      </c>
      <c r="R13" s="59">
        <f>Q13*$C$5*11/13</f>
        <v>125.87816277539167</v>
      </c>
      <c r="S13" s="61">
        <f t="shared" si="2"/>
        <v>127.36528739042015</v>
      </c>
      <c r="T13" s="43">
        <f aca="true" t="shared" si="7" ref="T13:T23">$B13*$M$3*$S13/1000000</f>
        <v>248.3623104113193</v>
      </c>
    </row>
    <row r="14" spans="1:20" ht="15">
      <c r="A14" s="30">
        <v>2011</v>
      </c>
      <c r="B14" s="9">
        <v>650</v>
      </c>
      <c r="C14" s="9">
        <f t="shared" si="3"/>
        <v>1400</v>
      </c>
      <c r="D14" s="25"/>
      <c r="E14" s="20"/>
      <c r="F14" s="20"/>
      <c r="G14" s="20"/>
      <c r="H14" s="20"/>
      <c r="I14" s="17">
        <f>H13*$C$4</f>
        <v>132.18691171605116</v>
      </c>
      <c r="J14" s="17">
        <f>I14*$C$5</f>
        <v>133.7485678910646</v>
      </c>
      <c r="K14" s="17">
        <f aca="true" t="shared" si="8" ref="K14:R14">J14*$C$5</f>
        <v>135.32867347212962</v>
      </c>
      <c r="L14" s="17">
        <f t="shared" si="8"/>
        <v>136.92744642052935</v>
      </c>
      <c r="M14" s="17">
        <f t="shared" si="8"/>
        <v>138.5451072725415</v>
      </c>
      <c r="N14" s="17">
        <f t="shared" si="8"/>
        <v>140.1818791698593</v>
      </c>
      <c r="O14" s="17">
        <f t="shared" si="8"/>
        <v>141.837987890372</v>
      </c>
      <c r="P14" s="17">
        <f t="shared" si="8"/>
        <v>143.51366187930887</v>
      </c>
      <c r="Q14" s="17">
        <f t="shared" si="8"/>
        <v>145.20913228075102</v>
      </c>
      <c r="R14" s="49">
        <f t="shared" si="8"/>
        <v>146.9246329695158</v>
      </c>
      <c r="S14" s="59">
        <f>R14*$C$5*11/13</f>
        <v>125.78956972443032</v>
      </c>
      <c r="T14" s="43">
        <f t="shared" si="7"/>
        <v>245.28966096263912</v>
      </c>
    </row>
    <row r="15" spans="1:20" ht="15">
      <c r="A15" s="30">
        <v>2012</v>
      </c>
      <c r="B15" s="9">
        <v>650</v>
      </c>
      <c r="C15" s="9">
        <f t="shared" si="3"/>
        <v>2050</v>
      </c>
      <c r="D15" s="25"/>
      <c r="E15" s="20"/>
      <c r="F15" s="20"/>
      <c r="G15" s="20"/>
      <c r="H15" s="20"/>
      <c r="I15" s="20"/>
      <c r="J15" s="17">
        <f>I14*$C$4</f>
        <v>132.0938785675854</v>
      </c>
      <c r="K15" s="17">
        <f>J15*$C$5</f>
        <v>133.65443564898285</v>
      </c>
      <c r="L15" s="17">
        <f aca="true" t="shared" si="9" ref="L15:R15">K15*$C$5</f>
        <v>135.23342915173993</v>
      </c>
      <c r="M15" s="17">
        <f t="shared" si="9"/>
        <v>136.83107688373858</v>
      </c>
      <c r="N15" s="17">
        <f t="shared" si="9"/>
        <v>138.44759922604305</v>
      </c>
      <c r="O15" s="17">
        <f t="shared" si="9"/>
        <v>140.08321916329953</v>
      </c>
      <c r="P15" s="17">
        <f t="shared" si="9"/>
        <v>141.73816231449476</v>
      </c>
      <c r="Q15" s="17">
        <f t="shared" si="9"/>
        <v>143.4126569640782</v>
      </c>
      <c r="R15" s="49">
        <f t="shared" si="9"/>
        <v>145.10693409345183</v>
      </c>
      <c r="S15" s="62">
        <f t="shared" si="2"/>
        <v>146.82122741283186</v>
      </c>
      <c r="T15" s="43">
        <f t="shared" si="7"/>
        <v>286.30139345502215</v>
      </c>
    </row>
    <row r="16" spans="1:20" ht="15">
      <c r="A16" s="30">
        <v>2013</v>
      </c>
      <c r="B16" s="9">
        <v>650</v>
      </c>
      <c r="C16" s="9">
        <f t="shared" si="3"/>
        <v>2700</v>
      </c>
      <c r="D16" s="24"/>
      <c r="E16" s="24"/>
      <c r="F16" s="24"/>
      <c r="G16" s="24"/>
      <c r="H16" s="24"/>
      <c r="I16" s="24"/>
      <c r="J16" s="24"/>
      <c r="K16" s="17">
        <f>J15*$C$4</f>
        <v>132.00091089584953</v>
      </c>
      <c r="L16" s="17">
        <f>K16*$C$5</f>
        <v>133.56036965717308</v>
      </c>
      <c r="M16" s="17">
        <f aca="true" t="shared" si="10" ref="M16:R16">L16*$C$5</f>
        <v>135.13825186430293</v>
      </c>
      <c r="N16" s="17">
        <f t="shared" si="10"/>
        <v>136.7347751718278</v>
      </c>
      <c r="O16" s="17">
        <f t="shared" si="10"/>
        <v>138.3501598057078</v>
      </c>
      <c r="P16" s="17">
        <f t="shared" si="10"/>
        <v>139.98462859365242</v>
      </c>
      <c r="Q16" s="17">
        <f t="shared" si="10"/>
        <v>141.63840699585782</v>
      </c>
      <c r="R16" s="49">
        <f t="shared" si="10"/>
        <v>143.31172313610688</v>
      </c>
      <c r="S16" s="62">
        <f t="shared" si="2"/>
        <v>145.00480783323684</v>
      </c>
      <c r="T16" s="43">
        <f t="shared" si="7"/>
        <v>282.7593752748119</v>
      </c>
    </row>
    <row r="17" spans="1:20" ht="15">
      <c r="A17" s="30">
        <v>2014</v>
      </c>
      <c r="B17" s="9">
        <v>650</v>
      </c>
      <c r="C17" s="9">
        <f t="shared" si="3"/>
        <v>3350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131.90800865476103</v>
      </c>
      <c r="M17" s="17">
        <f aca="true" t="shared" si="11" ref="M17:R17">L17*$C$5</f>
        <v>133.4663698690084</v>
      </c>
      <c r="N17" s="17">
        <f t="shared" si="11"/>
        <v>135.04314156264084</v>
      </c>
      <c r="O17" s="17">
        <f t="shared" si="11"/>
        <v>136.63854123706187</v>
      </c>
      <c r="P17" s="17">
        <f t="shared" si="11"/>
        <v>138.25278896323653</v>
      </c>
      <c r="Q17" s="17">
        <f t="shared" si="11"/>
        <v>139.8861074120482</v>
      </c>
      <c r="R17" s="49">
        <f t="shared" si="11"/>
        <v>141.53872188501413</v>
      </c>
      <c r="S17" s="62">
        <f t="shared" si="2"/>
        <v>143.21086034536367</v>
      </c>
      <c r="T17" s="43">
        <f t="shared" si="7"/>
        <v>279.26117767345914</v>
      </c>
    </row>
    <row r="18" spans="1:20" ht="15">
      <c r="A18" s="10">
        <v>2015</v>
      </c>
      <c r="B18" s="9">
        <v>650</v>
      </c>
      <c r="C18" s="11">
        <f t="shared" si="3"/>
        <v>4000</v>
      </c>
      <c r="D18" s="25"/>
      <c r="E18" s="20"/>
      <c r="F18" s="20"/>
      <c r="G18" s="20"/>
      <c r="H18" s="20"/>
      <c r="I18" s="20"/>
      <c r="J18" s="20"/>
      <c r="K18" s="20"/>
      <c r="L18" s="20"/>
      <c r="M18" s="17">
        <f>L17*$C$4</f>
        <v>131.8151717982698</v>
      </c>
      <c r="N18" s="17">
        <f>M18*$C$5</f>
        <v>133.37243623789456</v>
      </c>
      <c r="O18" s="17">
        <f>N18*$C$5</f>
        <v>134.94809819960903</v>
      </c>
      <c r="P18" s="17">
        <f>O18*$C$5</f>
        <v>136.54237503173923</v>
      </c>
      <c r="Q18" s="17">
        <f>P18*$C$5</f>
        <v>138.1554866503642</v>
      </c>
      <c r="R18" s="49">
        <f>Q18*$C$5</f>
        <v>139.7876555696516</v>
      </c>
      <c r="S18" s="62">
        <f t="shared" si="2"/>
        <v>141.43910693255145</v>
      </c>
      <c r="T18" s="43">
        <f t="shared" si="7"/>
        <v>275.8062585184754</v>
      </c>
    </row>
    <row r="19" spans="1:20" ht="15">
      <c r="A19" s="30">
        <v>2016</v>
      </c>
      <c r="B19" s="9">
        <v>400</v>
      </c>
      <c r="C19" s="9">
        <f t="shared" si="3"/>
        <v>4400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>
        <f>M18*$C$4</f>
        <v>131.7224002803582</v>
      </c>
      <c r="O19" s="17">
        <f>N19*$C$5</f>
        <v>133.27856871727033</v>
      </c>
      <c r="P19" s="17">
        <f>O19*$C$5</f>
        <v>134.85312172809617</v>
      </c>
      <c r="Q19" s="17">
        <f>P19*$C$5</f>
        <v>136.4462765081919</v>
      </c>
      <c r="R19" s="49">
        <f>Q19*$C$5</f>
        <v>138.05825281885967</v>
      </c>
      <c r="S19" s="62">
        <f t="shared" si="2"/>
        <v>139.6892730176617</v>
      </c>
      <c r="T19" s="43">
        <f t="shared" si="7"/>
        <v>167.62712762119403</v>
      </c>
    </row>
    <row r="20" spans="1:20" ht="15">
      <c r="A20" s="30">
        <v>2017</v>
      </c>
      <c r="B20" s="9">
        <v>400</v>
      </c>
      <c r="C20" s="9">
        <f t="shared" si="3"/>
        <v>4800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131.62969405504086</v>
      </c>
      <c r="P20" s="17">
        <f>O20*$C$5</f>
        <v>133.18476726060712</v>
      </c>
      <c r="Q20" s="17">
        <f>P20*$C$5</f>
        <v>134.75821210102393</v>
      </c>
      <c r="R20" s="49">
        <f>Q20*$C$5</f>
        <v>136.35024561878544</v>
      </c>
      <c r="S20" s="62">
        <f t="shared" si="2"/>
        <v>137.96108742052576</v>
      </c>
      <c r="T20" s="43">
        <f t="shared" si="7"/>
        <v>165.5533049046309</v>
      </c>
    </row>
    <row r="21" spans="1:20" ht="15">
      <c r="A21" s="30">
        <v>2018</v>
      </c>
      <c r="B21" s="9">
        <v>400</v>
      </c>
      <c r="C21" s="9">
        <f t="shared" si="3"/>
        <v>5200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131.5370530763649</v>
      </c>
      <c r="Q21" s="17">
        <f>P21*$C$5</f>
        <v>133.09103182140908</v>
      </c>
      <c r="R21" s="49">
        <f>Q21*$C$5</f>
        <v>134.6633692713472</v>
      </c>
      <c r="S21" s="62">
        <f t="shared" si="2"/>
        <v>136.25428231591889</v>
      </c>
      <c r="T21" s="43">
        <f t="shared" si="7"/>
        <v>163.50513877910265</v>
      </c>
    </row>
    <row r="22" spans="1:20" ht="15">
      <c r="A22" s="30">
        <v>2019</v>
      </c>
      <c r="B22" s="9">
        <v>400</v>
      </c>
      <c r="C22" s="9">
        <f t="shared" si="3"/>
        <v>5600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131.44447729840977</v>
      </c>
      <c r="R22" s="49">
        <f>Q22*$C$5</f>
        <v>132.9973623532132</v>
      </c>
      <c r="S22" s="62">
        <f t="shared" si="2"/>
        <v>134.56859319205404</v>
      </c>
      <c r="T22" s="43">
        <f t="shared" si="7"/>
        <v>161.48231183046485</v>
      </c>
    </row>
    <row r="23" spans="1:21" ht="15.75" thickBot="1">
      <c r="A23" s="12">
        <v>2020</v>
      </c>
      <c r="B23" s="9">
        <v>400</v>
      </c>
      <c r="C23" s="13">
        <f t="shared" si="3"/>
        <v>6000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131.35196667528714</v>
      </c>
      <c r="S23" s="63">
        <f t="shared" si="2"/>
        <v>132.903758809589</v>
      </c>
      <c r="T23" s="43">
        <f t="shared" si="7"/>
        <v>159.4845105715068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19" t="s">
        <v>40</v>
      </c>
      <c r="T24" s="120">
        <f>SUM(T9:T23)/1000</f>
        <v>2.474120793042697</v>
      </c>
      <c r="U24" s="6"/>
    </row>
    <row r="26" spans="2:4" ht="15">
      <c r="B26" s="97" t="s">
        <v>72</v>
      </c>
      <c r="C26" s="102" t="s">
        <v>73</v>
      </c>
      <c r="D26" t="s">
        <v>74</v>
      </c>
    </row>
    <row r="27" ht="15">
      <c r="B27" s="103" t="s">
        <v>75</v>
      </c>
    </row>
  </sheetData>
  <sheetProtection/>
  <mergeCells count="9">
    <mergeCell ref="B1:T1"/>
    <mergeCell ref="O5:Q5"/>
    <mergeCell ref="A9:B9"/>
    <mergeCell ref="A24:C24"/>
    <mergeCell ref="A4:B4"/>
    <mergeCell ref="A3:B3"/>
    <mergeCell ref="E3:G3"/>
    <mergeCell ref="A5:B5"/>
    <mergeCell ref="J3:L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workbookViewId="0" topLeftCell="B4">
      <selection activeCell="K15" sqref="K15"/>
    </sheetView>
  </sheetViews>
  <sheetFormatPr defaultColWidth="11.421875" defaultRowHeight="15"/>
  <cols>
    <col min="1" max="1" width="5.00390625" style="32" bestFit="1" customWidth="1"/>
    <col min="2" max="2" width="12.140625" style="2" bestFit="1" customWidth="1"/>
    <col min="3" max="3" width="9.00390625" style="2" customWidth="1"/>
    <col min="4" max="19" width="8.421875" style="0" customWidth="1"/>
    <col min="20" max="20" width="8.00390625" style="0" customWidth="1"/>
    <col min="21" max="21" width="9.00390625" style="0" customWidth="1"/>
    <col min="22" max="22" width="3.421875" style="0" bestFit="1" customWidth="1"/>
  </cols>
  <sheetData>
    <row r="1" spans="1:20" ht="80.25" customHeight="1">
      <c r="A1" s="107" t="s">
        <v>59</v>
      </c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f>1.969</f>
        <v>1.969</v>
      </c>
      <c r="D3" t="s">
        <v>11</v>
      </c>
      <c r="E3" s="116" t="s">
        <v>1</v>
      </c>
      <c r="F3" s="116"/>
      <c r="G3" s="116"/>
      <c r="H3" s="29">
        <v>0</v>
      </c>
      <c r="J3" s="116" t="s">
        <v>5</v>
      </c>
      <c r="K3" s="116"/>
      <c r="L3" s="116"/>
      <c r="M3" s="101">
        <v>1200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1.01969</v>
      </c>
      <c r="D4" s="5" t="s">
        <v>76</v>
      </c>
      <c r="H4" s="32"/>
    </row>
    <row r="5" spans="1:20" s="5" customFormat="1" ht="15.75" thickBot="1">
      <c r="A5" s="116" t="s">
        <v>3</v>
      </c>
      <c r="B5" s="116"/>
      <c r="C5" s="5">
        <f>0.4+0.6*(1+$C$3/100)</f>
        <v>1.011814</v>
      </c>
      <c r="D5" s="5" t="s">
        <v>11</v>
      </c>
      <c r="O5" s="109" t="s">
        <v>8</v>
      </c>
      <c r="P5" s="110"/>
      <c r="Q5" s="110"/>
      <c r="R5" s="78">
        <f>$M$3*C23/1000000</f>
        <v>6.48</v>
      </c>
      <c r="S5" s="79" t="s">
        <v>9</v>
      </c>
      <c r="T5" s="7"/>
    </row>
    <row r="6" s="5" customFormat="1" ht="15">
      <c r="D6" s="28"/>
    </row>
    <row r="7" spans="4:19" s="5" customFormat="1" ht="15.75" thickBo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21" s="3" customFormat="1" ht="69" customHeight="1" thickBot="1">
      <c r="A8" s="77" t="s">
        <v>41</v>
      </c>
      <c r="B8" s="8" t="s">
        <v>42</v>
      </c>
      <c r="C8" s="8" t="s">
        <v>0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82" t="s">
        <v>43</v>
      </c>
      <c r="U8" s="4"/>
    </row>
    <row r="9" spans="1:21" ht="15">
      <c r="A9" s="111" t="s">
        <v>6</v>
      </c>
      <c r="B9" s="112"/>
      <c r="C9" s="9">
        <v>10</v>
      </c>
      <c r="D9" s="19">
        <v>550</v>
      </c>
      <c r="E9" s="17">
        <f>D9*$C$5</f>
        <v>556.4977</v>
      </c>
      <c r="F9" s="17">
        <f aca="true" t="shared" si="0" ref="F9:S20">E9*$C$5</f>
        <v>563.0721638278</v>
      </c>
      <c r="G9" s="17">
        <f t="shared" si="0"/>
        <v>569.7242983712616</v>
      </c>
      <c r="H9" s="17">
        <f t="shared" si="0"/>
        <v>576.4550212322197</v>
      </c>
      <c r="I9" s="17">
        <f t="shared" si="0"/>
        <v>583.2652608530572</v>
      </c>
      <c r="J9" s="17">
        <f t="shared" si="0"/>
        <v>590.1559566447752</v>
      </c>
      <c r="K9" s="17">
        <f t="shared" si="0"/>
        <v>597.1280591165765</v>
      </c>
      <c r="L9" s="17">
        <f t="shared" si="0"/>
        <v>604.1825300069797</v>
      </c>
      <c r="M9" s="17">
        <f t="shared" si="0"/>
        <v>611.3203424164822</v>
      </c>
      <c r="N9" s="17">
        <f t="shared" si="0"/>
        <v>618.5424809417905</v>
      </c>
      <c r="O9" s="17">
        <f t="shared" si="0"/>
        <v>625.8499418116368</v>
      </c>
      <c r="P9" s="17">
        <f t="shared" si="0"/>
        <v>633.2437330241994</v>
      </c>
      <c r="Q9" s="17">
        <f t="shared" si="0"/>
        <v>640.7248744861473</v>
      </c>
      <c r="R9" s="49">
        <f t="shared" si="0"/>
        <v>648.2943981533266</v>
      </c>
      <c r="S9" s="50">
        <f t="shared" si="0"/>
        <v>655.95334817311</v>
      </c>
      <c r="T9" s="51">
        <f>$C9*$M$3*$S9/1000000</f>
        <v>7.871440178077321</v>
      </c>
      <c r="U9" s="6"/>
    </row>
    <row r="10" spans="1:21" ht="15">
      <c r="A10" s="30">
        <v>2007</v>
      </c>
      <c r="B10" s="9">
        <v>10</v>
      </c>
      <c r="C10" s="9">
        <f>B10+C9</f>
        <v>20</v>
      </c>
      <c r="D10" s="25"/>
      <c r="E10" s="17">
        <f>D9*(1+$C$3/100)</f>
        <v>560.8294999999999</v>
      </c>
      <c r="F10" s="17">
        <f>E10*$C$5</f>
        <v>567.4551397129999</v>
      </c>
      <c r="G10" s="17">
        <f t="shared" si="0"/>
        <v>574.1590547335693</v>
      </c>
      <c r="H10" s="17">
        <f t="shared" si="0"/>
        <v>580.9421698061917</v>
      </c>
      <c r="I10" s="17">
        <f t="shared" si="0"/>
        <v>587.8054206002821</v>
      </c>
      <c r="J10" s="17">
        <f t="shared" si="0"/>
        <v>594.7497538392538</v>
      </c>
      <c r="K10" s="17">
        <f t="shared" si="0"/>
        <v>601.7761274311107</v>
      </c>
      <c r="L10" s="17">
        <f t="shared" si="0"/>
        <v>608.8855106005818</v>
      </c>
      <c r="M10" s="17">
        <f t="shared" si="0"/>
        <v>616.0788840228171</v>
      </c>
      <c r="N10" s="17">
        <f t="shared" si="0"/>
        <v>623.3572399586626</v>
      </c>
      <c r="O10" s="17">
        <f t="shared" si="0"/>
        <v>630.7215823915342</v>
      </c>
      <c r="P10" s="17">
        <f t="shared" si="0"/>
        <v>638.1729271659077</v>
      </c>
      <c r="Q10" s="17">
        <f t="shared" si="0"/>
        <v>645.7123021274457</v>
      </c>
      <c r="R10" s="49">
        <f t="shared" si="0"/>
        <v>653.3407472647793</v>
      </c>
      <c r="S10" s="52">
        <f t="shared" si="0"/>
        <v>661.0593148529655</v>
      </c>
      <c r="T10" s="43">
        <f>$B10*$M$3*$S10/1000000</f>
        <v>7.932711778235586</v>
      </c>
      <c r="U10" s="6"/>
    </row>
    <row r="11" spans="1:21" ht="15">
      <c r="A11" s="30">
        <v>2008</v>
      </c>
      <c r="B11" s="9">
        <v>20</v>
      </c>
      <c r="C11" s="9">
        <f aca="true" t="shared" si="1" ref="C11:C23">B11+C10</f>
        <v>40</v>
      </c>
      <c r="D11" s="25"/>
      <c r="E11" s="20"/>
      <c r="F11" s="19">
        <f>E10*$C$4</f>
        <v>571.8722328549999</v>
      </c>
      <c r="G11" s="17">
        <f>F11*$C$5</f>
        <v>578.6283314139489</v>
      </c>
      <c r="H11" s="17">
        <f t="shared" si="0"/>
        <v>585.4642465212733</v>
      </c>
      <c r="I11" s="17">
        <f t="shared" si="0"/>
        <v>592.3809211296756</v>
      </c>
      <c r="J11" s="17">
        <f t="shared" si="0"/>
        <v>599.3793093319016</v>
      </c>
      <c r="K11" s="17">
        <f t="shared" si="0"/>
        <v>606.4603764923487</v>
      </c>
      <c r="L11" s="17">
        <f t="shared" si="0"/>
        <v>613.6250993802294</v>
      </c>
      <c r="M11" s="17">
        <f t="shared" si="0"/>
        <v>620.8744663043074</v>
      </c>
      <c r="N11" s="17">
        <f t="shared" si="0"/>
        <v>628.2094772492264</v>
      </c>
      <c r="O11" s="17">
        <f t="shared" si="0"/>
        <v>635.6311440134488</v>
      </c>
      <c r="P11" s="17">
        <f t="shared" si="0"/>
        <v>643.1404903488236</v>
      </c>
      <c r="Q11" s="17">
        <f t="shared" si="0"/>
        <v>650.7385521018047</v>
      </c>
      <c r="R11" s="49">
        <f t="shared" si="0"/>
        <v>658.4263773563354</v>
      </c>
      <c r="S11" s="52">
        <f t="shared" si="0"/>
        <v>666.2050265784231</v>
      </c>
      <c r="T11" s="43">
        <f aca="true" t="shared" si="2" ref="T11:T22">$B11*$M$3*$S11/1000000</f>
        <v>15.988920637882156</v>
      </c>
      <c r="U11" s="6"/>
    </row>
    <row r="12" spans="1:21" ht="15">
      <c r="A12" s="30">
        <v>2009</v>
      </c>
      <c r="B12" s="9">
        <v>120</v>
      </c>
      <c r="C12" s="9">
        <f t="shared" si="1"/>
        <v>160</v>
      </c>
      <c r="D12" s="25"/>
      <c r="E12" s="20"/>
      <c r="F12" s="20"/>
      <c r="G12" s="17">
        <f>F11*$C$4</f>
        <v>583.1323971199148</v>
      </c>
      <c r="H12" s="17">
        <f>G12*$C$5</f>
        <v>590.0215232594894</v>
      </c>
      <c r="I12" s="17">
        <f t="shared" si="0"/>
        <v>596.9920375352771</v>
      </c>
      <c r="J12" s="17">
        <f t="shared" si="0"/>
        <v>604.0449014667188</v>
      </c>
      <c r="K12" s="17">
        <f t="shared" si="0"/>
        <v>611.1810879326466</v>
      </c>
      <c r="L12" s="17">
        <f t="shared" si="0"/>
        <v>618.4015813054829</v>
      </c>
      <c r="M12" s="17">
        <f t="shared" si="0"/>
        <v>625.7073775870258</v>
      </c>
      <c r="N12" s="17">
        <f t="shared" si="0"/>
        <v>633.0994845458389</v>
      </c>
      <c r="O12" s="17">
        <f t="shared" si="0"/>
        <v>640.5789218562634</v>
      </c>
      <c r="P12" s="17">
        <f t="shared" si="0"/>
        <v>648.1467212390733</v>
      </c>
      <c r="Q12" s="17">
        <f t="shared" si="0"/>
        <v>655.8039266037916</v>
      </c>
      <c r="R12" s="49">
        <f t="shared" si="0"/>
        <v>663.5515941926889</v>
      </c>
      <c r="S12" s="52">
        <f t="shared" si="0"/>
        <v>671.3907927264813</v>
      </c>
      <c r="T12" s="43">
        <f t="shared" si="2"/>
        <v>96.68027415261331</v>
      </c>
      <c r="U12" s="6"/>
    </row>
    <row r="13" spans="1:21" ht="15">
      <c r="A13" s="30">
        <v>2010</v>
      </c>
      <c r="B13" s="9">
        <v>240</v>
      </c>
      <c r="C13" s="9">
        <f t="shared" si="1"/>
        <v>400</v>
      </c>
      <c r="D13" s="25"/>
      <c r="E13" s="20"/>
      <c r="F13" s="20"/>
      <c r="G13" s="20"/>
      <c r="H13" s="17">
        <f>G12*$C$4</f>
        <v>594.6142740192059</v>
      </c>
      <c r="I13" s="17">
        <f>H13*$C$5</f>
        <v>601.6390470524689</v>
      </c>
      <c r="J13" s="17">
        <f t="shared" si="0"/>
        <v>608.7468107543467</v>
      </c>
      <c r="K13" s="17">
        <f t="shared" si="0"/>
        <v>615.9385455765986</v>
      </c>
      <c r="L13" s="17">
        <f t="shared" si="0"/>
        <v>623.2152435540405</v>
      </c>
      <c r="M13" s="17">
        <f t="shared" si="0"/>
        <v>630.577908441388</v>
      </c>
      <c r="N13" s="17">
        <f t="shared" si="0"/>
        <v>638.0275558517145</v>
      </c>
      <c r="O13" s="17">
        <f t="shared" si="0"/>
        <v>645.5652133965467</v>
      </c>
      <c r="P13" s="17">
        <f t="shared" si="0"/>
        <v>653.1919208276136</v>
      </c>
      <c r="Q13" s="17">
        <f t="shared" si="0"/>
        <v>660.9087301802709</v>
      </c>
      <c r="R13" s="49">
        <f t="shared" si="0"/>
        <v>668.7167059186206</v>
      </c>
      <c r="S13" s="52">
        <f t="shared" si="0"/>
        <v>676.6169250823432</v>
      </c>
      <c r="T13" s="43">
        <f t="shared" si="2"/>
        <v>194.86567442371484</v>
      </c>
      <c r="U13" s="6"/>
    </row>
    <row r="14" spans="1:21" ht="15">
      <c r="A14" s="30">
        <v>2011</v>
      </c>
      <c r="B14" s="9">
        <v>500</v>
      </c>
      <c r="C14" s="9">
        <f t="shared" si="1"/>
        <v>900</v>
      </c>
      <c r="D14" s="25"/>
      <c r="E14" s="20"/>
      <c r="F14" s="20"/>
      <c r="G14" s="20"/>
      <c r="H14" s="20"/>
      <c r="I14" s="17">
        <f>H13*$C$4</f>
        <v>606.322229074644</v>
      </c>
      <c r="J14" s="17">
        <f>I14*$C$5</f>
        <v>613.4853198889318</v>
      </c>
      <c r="K14" s="17">
        <f t="shared" si="0"/>
        <v>620.7330354580996</v>
      </c>
      <c r="L14" s="17">
        <f t="shared" si="0"/>
        <v>628.0663755390016</v>
      </c>
      <c r="M14" s="17">
        <f t="shared" si="0"/>
        <v>635.4863516996194</v>
      </c>
      <c r="N14" s="17">
        <f t="shared" si="0"/>
        <v>642.9939874585987</v>
      </c>
      <c r="O14" s="17">
        <f t="shared" si="0"/>
        <v>650.5903184264346</v>
      </c>
      <c r="P14" s="17">
        <f t="shared" si="0"/>
        <v>658.2763924483245</v>
      </c>
      <c r="Q14" s="17">
        <f t="shared" si="0"/>
        <v>666.053269748709</v>
      </c>
      <c r="R14" s="49">
        <f t="shared" si="0"/>
        <v>673.9220230775203</v>
      </c>
      <c r="S14" s="52">
        <f t="shared" si="0"/>
        <v>681.8837378581582</v>
      </c>
      <c r="T14" s="43">
        <f t="shared" si="2"/>
        <v>409.1302427148949</v>
      </c>
      <c r="U14" s="6"/>
    </row>
    <row r="15" spans="1:21" ht="15">
      <c r="A15" s="30">
        <v>2012</v>
      </c>
      <c r="B15" s="9">
        <v>500</v>
      </c>
      <c r="C15" s="9">
        <f t="shared" si="1"/>
        <v>1400</v>
      </c>
      <c r="D15" s="25"/>
      <c r="E15" s="20"/>
      <c r="F15" s="20"/>
      <c r="G15" s="20"/>
      <c r="H15" s="20"/>
      <c r="I15" s="20"/>
      <c r="J15" s="17">
        <f>I14*$C$4</f>
        <v>618.2607137651238</v>
      </c>
      <c r="K15" s="17">
        <f>J15*$C$5</f>
        <v>625.5648458375449</v>
      </c>
      <c r="L15" s="17">
        <f t="shared" si="0"/>
        <v>632.9552689262697</v>
      </c>
      <c r="M15" s="17">
        <f t="shared" si="0"/>
        <v>640.4330024733647</v>
      </c>
      <c r="N15" s="17">
        <f t="shared" si="0"/>
        <v>647.999077964585</v>
      </c>
      <c r="O15" s="17">
        <f t="shared" si="0"/>
        <v>655.6545390716586</v>
      </c>
      <c r="P15" s="17">
        <f t="shared" si="0"/>
        <v>663.4004417962512</v>
      </c>
      <c r="Q15" s="17">
        <f t="shared" si="0"/>
        <v>671.2378546156322</v>
      </c>
      <c r="R15" s="49">
        <f t="shared" si="0"/>
        <v>679.1678586300612</v>
      </c>
      <c r="S15" s="52">
        <f t="shared" si="0"/>
        <v>687.1915477119168</v>
      </c>
      <c r="T15" s="43">
        <f t="shared" si="2"/>
        <v>412.31492862715004</v>
      </c>
      <c r="U15" s="6"/>
    </row>
    <row r="16" spans="1:21" ht="15">
      <c r="A16" s="30">
        <v>2013</v>
      </c>
      <c r="B16" s="9">
        <v>500</v>
      </c>
      <c r="C16" s="9">
        <f t="shared" si="1"/>
        <v>1900</v>
      </c>
      <c r="D16" s="25"/>
      <c r="E16" s="20"/>
      <c r="F16" s="20"/>
      <c r="G16" s="20"/>
      <c r="H16" s="20"/>
      <c r="I16" s="20"/>
      <c r="J16" s="20"/>
      <c r="K16" s="17">
        <f>J15*$C$4</f>
        <v>630.4342672191591</v>
      </c>
      <c r="L16" s="17">
        <f>K16*$C$5</f>
        <v>637.8822176520862</v>
      </c>
      <c r="M16" s="17">
        <f t="shared" si="0"/>
        <v>645.4181581714279</v>
      </c>
      <c r="N16" s="17">
        <f t="shared" si="0"/>
        <v>653.0431282920651</v>
      </c>
      <c r="O16" s="17">
        <f t="shared" si="0"/>
        <v>660.7581798097076</v>
      </c>
      <c r="P16" s="17">
        <f t="shared" si="0"/>
        <v>668.5643769459795</v>
      </c>
      <c r="Q16" s="17">
        <f t="shared" si="0"/>
        <v>676.4627964952192</v>
      </c>
      <c r="R16" s="49">
        <f t="shared" si="0"/>
        <v>684.4545279730137</v>
      </c>
      <c r="S16" s="52">
        <f t="shared" si="0"/>
        <v>692.5406737664869</v>
      </c>
      <c r="T16" s="43">
        <f t="shared" si="2"/>
        <v>415.5244042598921</v>
      </c>
      <c r="U16" s="6"/>
    </row>
    <row r="17" spans="1:21" ht="15">
      <c r="A17" s="30">
        <v>2014</v>
      </c>
      <c r="B17" s="9">
        <v>500</v>
      </c>
      <c r="C17" s="9">
        <f t="shared" si="1"/>
        <v>2400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642.8475179407043</v>
      </c>
      <c r="M17" s="17">
        <f>L17*$C$5</f>
        <v>650.4421185176558</v>
      </c>
      <c r="N17" s="17">
        <f t="shared" si="0"/>
        <v>658.1264417058234</v>
      </c>
      <c r="O17" s="17">
        <f t="shared" si="0"/>
        <v>665.901547488136</v>
      </c>
      <c r="P17" s="17">
        <f t="shared" si="0"/>
        <v>673.7685083701608</v>
      </c>
      <c r="Q17" s="17">
        <f t="shared" si="0"/>
        <v>681.7284095280459</v>
      </c>
      <c r="R17" s="49">
        <f t="shared" si="0"/>
        <v>689.7823489582102</v>
      </c>
      <c r="S17" s="52">
        <f t="shared" si="0"/>
        <v>697.9314376288024</v>
      </c>
      <c r="T17" s="43">
        <f t="shared" si="2"/>
        <v>418.7588625772815</v>
      </c>
      <c r="U17" s="6"/>
    </row>
    <row r="18" spans="1:21" s="73" customFormat="1" ht="15">
      <c r="A18" s="65">
        <v>2015</v>
      </c>
      <c r="B18" s="66">
        <v>500</v>
      </c>
      <c r="C18" s="66">
        <f t="shared" si="1"/>
        <v>2900</v>
      </c>
      <c r="D18" s="67"/>
      <c r="E18" s="68"/>
      <c r="F18" s="68"/>
      <c r="G18" s="68"/>
      <c r="H18" s="68"/>
      <c r="I18" s="68"/>
      <c r="J18" s="68"/>
      <c r="K18" s="68"/>
      <c r="L18" s="68"/>
      <c r="M18" s="69">
        <f>L17*$C$4</f>
        <v>655.5051855689568</v>
      </c>
      <c r="N18" s="69">
        <f>M18*$C$5</f>
        <v>663.2493238312684</v>
      </c>
      <c r="O18" s="69">
        <f t="shared" si="0"/>
        <v>671.084951343011</v>
      </c>
      <c r="P18" s="69">
        <f t="shared" si="0"/>
        <v>679.0131489581773</v>
      </c>
      <c r="Q18" s="69">
        <f t="shared" si="0"/>
        <v>687.0350102999693</v>
      </c>
      <c r="R18" s="70">
        <f t="shared" si="0"/>
        <v>695.1516419116531</v>
      </c>
      <c r="S18" s="71">
        <f t="shared" si="0"/>
        <v>703.3641634091973</v>
      </c>
      <c r="T18" s="43">
        <f t="shared" si="2"/>
        <v>422.0184980455184</v>
      </c>
      <c r="U18" s="72"/>
    </row>
    <row r="19" spans="1:21" ht="15">
      <c r="A19" s="30">
        <v>2016</v>
      </c>
      <c r="B19" s="9">
        <v>500</v>
      </c>
      <c r="C19" s="9">
        <f t="shared" si="1"/>
        <v>3400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17">
        <f>M18*$C$4</f>
        <v>668.4120826728096</v>
      </c>
      <c r="O19" s="17">
        <f>N19*$C$5</f>
        <v>676.3087030175061</v>
      </c>
      <c r="P19" s="17">
        <f t="shared" si="0"/>
        <v>684.2986140349549</v>
      </c>
      <c r="Q19" s="17">
        <f t="shared" si="0"/>
        <v>692.3829178611638</v>
      </c>
      <c r="R19" s="49">
        <f t="shared" si="0"/>
        <v>700.5627296527756</v>
      </c>
      <c r="S19" s="52">
        <f t="shared" si="0"/>
        <v>708.8391777408934</v>
      </c>
      <c r="T19" s="43">
        <f t="shared" si="2"/>
        <v>425.30350664453607</v>
      </c>
      <c r="U19" s="6"/>
    </row>
    <row r="20" spans="1:21" ht="15">
      <c r="A20" s="30">
        <v>2017</v>
      </c>
      <c r="B20" s="9">
        <v>500</v>
      </c>
      <c r="C20" s="9">
        <f t="shared" si="1"/>
        <v>3900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681.5731165806371</v>
      </c>
      <c r="P20" s="17">
        <f>O20*$C$5</f>
        <v>689.6252213799207</v>
      </c>
      <c r="Q20" s="17">
        <f t="shared" si="0"/>
        <v>697.7724537453031</v>
      </c>
      <c r="R20" s="49">
        <f t="shared" si="0"/>
        <v>706.0159375138501</v>
      </c>
      <c r="S20" s="52">
        <f t="shared" si="0"/>
        <v>714.3568097996387</v>
      </c>
      <c r="T20" s="43">
        <f t="shared" si="2"/>
        <v>428.6140858797832</v>
      </c>
      <c r="U20" s="6"/>
    </row>
    <row r="21" spans="1:21" ht="15">
      <c r="A21" s="30">
        <v>2018</v>
      </c>
      <c r="B21" s="9">
        <v>500</v>
      </c>
      <c r="C21" s="9">
        <f t="shared" si="1"/>
        <v>4400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694.9932912461098</v>
      </c>
      <c r="Q21" s="17">
        <f>P21*$C$5</f>
        <v>703.2039419888914</v>
      </c>
      <c r="R21" s="49">
        <f>Q21*$C$5</f>
        <v>711.5115933595482</v>
      </c>
      <c r="S21" s="52">
        <f>R21*$C$5</f>
        <v>719.9173913234979</v>
      </c>
      <c r="T21" s="43">
        <f t="shared" si="2"/>
        <v>431.9504347940987</v>
      </c>
      <c r="U21" s="6"/>
    </row>
    <row r="22" spans="1:21" ht="15">
      <c r="A22" s="30">
        <v>2019</v>
      </c>
      <c r="B22" s="9">
        <v>500</v>
      </c>
      <c r="C22" s="9">
        <f t="shared" si="1"/>
        <v>4900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708.6777091507457</v>
      </c>
      <c r="R22" s="49">
        <f>Q22*$C$5</f>
        <v>717.0500276066526</v>
      </c>
      <c r="S22" s="52">
        <f>R22*$C$5</f>
        <v>725.5212566327976</v>
      </c>
      <c r="T22" s="43">
        <f t="shared" si="2"/>
        <v>435.3127539796786</v>
      </c>
      <c r="U22" s="6"/>
    </row>
    <row r="23" spans="1:22" ht="15.75" thickBot="1">
      <c r="A23" s="37">
        <v>2020</v>
      </c>
      <c r="B23" s="38">
        <v>500</v>
      </c>
      <c r="C23" s="39">
        <f t="shared" si="1"/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722.6315732439239</v>
      </c>
      <c r="S23" s="53">
        <f>R23*$C$5</f>
        <v>731.1687426502276</v>
      </c>
      <c r="T23" s="44">
        <f>$B23*$M$3*$S23/1000000</f>
        <v>438.7012455901366</v>
      </c>
      <c r="U23" s="18"/>
      <c r="V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21" t="s">
        <v>40</v>
      </c>
      <c r="T24" s="122">
        <f>SUM(T9:T23)/1000</f>
        <v>4.560967984283493</v>
      </c>
      <c r="U24" s="6"/>
    </row>
    <row r="25" spans="15:20" ht="15">
      <c r="O25" s="86" t="s">
        <v>44</v>
      </c>
      <c r="P25" s="86"/>
      <c r="Q25" s="86"/>
      <c r="R25" s="86"/>
      <c r="S25" s="86"/>
      <c r="T25" s="87">
        <f>T24*10/11</f>
        <v>4.146334531166811</v>
      </c>
    </row>
  </sheetData>
  <sheetProtection/>
  <mergeCells count="9">
    <mergeCell ref="O5:Q5"/>
    <mergeCell ref="A9:B9"/>
    <mergeCell ref="A24:C24"/>
    <mergeCell ref="A4:B4"/>
    <mergeCell ref="A5:B5"/>
    <mergeCell ref="B1:T1"/>
    <mergeCell ref="A3:B3"/>
    <mergeCell ref="E3:G3"/>
    <mergeCell ref="J3:L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5">
      <selection activeCell="R23" sqref="R23"/>
    </sheetView>
  </sheetViews>
  <sheetFormatPr defaultColWidth="11.421875" defaultRowHeight="15"/>
  <cols>
    <col min="1" max="1" width="5.00390625" style="75" bestFit="1" customWidth="1"/>
    <col min="2" max="2" width="12.421875" style="2" customWidth="1"/>
    <col min="3" max="3" width="9.00390625" style="2" customWidth="1"/>
    <col min="4" max="19" width="8.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7" t="s">
        <v>60</v>
      </c>
      <c r="B1" s="108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3</v>
      </c>
      <c r="E3" s="116" t="s">
        <v>7</v>
      </c>
      <c r="F3" s="116"/>
      <c r="G3" s="116"/>
      <c r="H3" s="29">
        <v>2</v>
      </c>
      <c r="I3" s="7"/>
      <c r="J3" s="116" t="s">
        <v>5</v>
      </c>
      <c r="K3" s="116"/>
      <c r="L3" s="116"/>
      <c r="M3" s="105">
        <v>2170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1.0094</v>
      </c>
      <c r="H4" s="75"/>
    </row>
    <row r="5" spans="1:19" s="5" customFormat="1" ht="15.75" thickBot="1">
      <c r="A5" s="116" t="s">
        <v>3</v>
      </c>
      <c r="B5" s="116"/>
      <c r="C5" s="5">
        <f>0.4+0.6*(1+$C$3/100)</f>
        <v>1.018</v>
      </c>
      <c r="O5" s="109" t="s">
        <v>45</v>
      </c>
      <c r="P5" s="110"/>
      <c r="Q5" s="110"/>
      <c r="R5" s="80">
        <f>M3*$C$23/1000000</f>
        <v>41.23</v>
      </c>
      <c r="S5" s="81" t="s">
        <v>9</v>
      </c>
    </row>
    <row r="6" s="5" customFormat="1" ht="15"/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s="3" customFormat="1" ht="68.25" customHeight="1" thickBot="1">
      <c r="A8" s="77" t="s">
        <v>41</v>
      </c>
      <c r="B8" s="88" t="s">
        <v>46</v>
      </c>
      <c r="C8" s="8" t="s">
        <v>0</v>
      </c>
      <c r="D8" s="8" t="s">
        <v>29</v>
      </c>
      <c r="E8" s="8" t="s">
        <v>13</v>
      </c>
      <c r="F8" s="8" t="s">
        <v>27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48" t="s">
        <v>43</v>
      </c>
    </row>
    <row r="9" spans="1:20" ht="15">
      <c r="A9" s="111" t="s">
        <v>6</v>
      </c>
      <c r="B9" s="112"/>
      <c r="C9" s="9">
        <v>1500</v>
      </c>
      <c r="D9" s="21">
        <v>82</v>
      </c>
      <c r="E9" s="22">
        <f>D9*$C$5</f>
        <v>83.476</v>
      </c>
      <c r="F9" s="22">
        <f aca="true" t="shared" si="0" ref="F9:S20">E9*$C$5</f>
        <v>84.978568</v>
      </c>
      <c r="G9" s="22">
        <f t="shared" si="0"/>
        <v>86.508182224</v>
      </c>
      <c r="H9" s="22">
        <f t="shared" si="0"/>
        <v>88.065329504032</v>
      </c>
      <c r="I9" s="22">
        <f t="shared" si="0"/>
        <v>89.65050543510458</v>
      </c>
      <c r="J9" s="22">
        <f t="shared" si="0"/>
        <v>91.26421453293646</v>
      </c>
      <c r="K9" s="22">
        <f t="shared" si="0"/>
        <v>92.90697039452932</v>
      </c>
      <c r="L9" s="22">
        <f t="shared" si="0"/>
        <v>94.57929586163085</v>
      </c>
      <c r="M9" s="22">
        <f t="shared" si="0"/>
        <v>96.28172318714022</v>
      </c>
      <c r="N9" s="22">
        <f t="shared" si="0"/>
        <v>98.01479420450875</v>
      </c>
      <c r="O9" s="22">
        <f t="shared" si="0"/>
        <v>99.7790605001899</v>
      </c>
      <c r="P9" s="22">
        <f t="shared" si="0"/>
        <v>101.57508358919333</v>
      </c>
      <c r="Q9" s="22">
        <f t="shared" si="0"/>
        <v>103.4034350937988</v>
      </c>
      <c r="R9" s="41">
        <f t="shared" si="0"/>
        <v>105.26469692548719</v>
      </c>
      <c r="S9" s="45">
        <f t="shared" si="0"/>
        <v>107.15946147014596</v>
      </c>
      <c r="T9" s="46">
        <f>$C9*$M$3*$S9/1000000</f>
        <v>348.80404708532507</v>
      </c>
    </row>
    <row r="10" spans="1:20" ht="15">
      <c r="A10" s="30">
        <v>2007</v>
      </c>
      <c r="B10" s="9">
        <v>1000</v>
      </c>
      <c r="C10" s="9">
        <f>B10+C9</f>
        <v>2500</v>
      </c>
      <c r="D10" s="23"/>
      <c r="E10" s="22">
        <f>D9*(1+$C$3/100)</f>
        <v>84.46000000000001</v>
      </c>
      <c r="F10" s="22">
        <f>E10*$C$5</f>
        <v>85.98028000000001</v>
      </c>
      <c r="G10" s="22">
        <f t="shared" si="0"/>
        <v>87.52792504000001</v>
      </c>
      <c r="H10" s="22">
        <f t="shared" si="0"/>
        <v>89.10342769072001</v>
      </c>
      <c r="I10" s="22">
        <f t="shared" si="0"/>
        <v>90.70728938915298</v>
      </c>
      <c r="J10" s="22">
        <f t="shared" si="0"/>
        <v>92.34002059815774</v>
      </c>
      <c r="K10" s="22">
        <f t="shared" si="0"/>
        <v>94.00214096892458</v>
      </c>
      <c r="L10" s="22">
        <f t="shared" si="0"/>
        <v>95.69417950636522</v>
      </c>
      <c r="M10" s="22">
        <f t="shared" si="0"/>
        <v>97.4166747374798</v>
      </c>
      <c r="N10" s="22">
        <f t="shared" si="0"/>
        <v>99.17017488275444</v>
      </c>
      <c r="O10" s="22">
        <f t="shared" si="0"/>
        <v>100.95523803064403</v>
      </c>
      <c r="P10" s="22">
        <f t="shared" si="0"/>
        <v>102.77243231519562</v>
      </c>
      <c r="Q10" s="22">
        <f t="shared" si="0"/>
        <v>104.62233609686913</v>
      </c>
      <c r="R10" s="41">
        <f t="shared" si="0"/>
        <v>106.50553814661278</v>
      </c>
      <c r="S10" s="42">
        <f t="shared" si="0"/>
        <v>108.42263783325181</v>
      </c>
      <c r="T10" s="43">
        <f>$B10*$M$3*$S10/1000000</f>
        <v>235.27712409815643</v>
      </c>
    </row>
    <row r="11" spans="1:20" ht="15">
      <c r="A11" s="30">
        <v>2008</v>
      </c>
      <c r="B11" s="9">
        <v>1500</v>
      </c>
      <c r="C11" s="9">
        <f aca="true" t="shared" si="1" ref="C11:C23">B11+C10</f>
        <v>4000</v>
      </c>
      <c r="D11" s="23"/>
      <c r="E11" s="23"/>
      <c r="F11" s="22">
        <f>E10*$C$4</f>
        <v>85.25392400000001</v>
      </c>
      <c r="G11" s="22">
        <f>F11*$C$5</f>
        <v>86.78849463200001</v>
      </c>
      <c r="H11" s="22">
        <f t="shared" si="0"/>
        <v>88.35068753537601</v>
      </c>
      <c r="I11" s="22">
        <f t="shared" si="0"/>
        <v>89.94099991101278</v>
      </c>
      <c r="J11" s="22">
        <f t="shared" si="0"/>
        <v>91.55993790941102</v>
      </c>
      <c r="K11" s="22">
        <f t="shared" si="0"/>
        <v>93.20801679178042</v>
      </c>
      <c r="L11" s="22">
        <f t="shared" si="0"/>
        <v>94.88576109403247</v>
      </c>
      <c r="M11" s="22">
        <f t="shared" si="0"/>
        <v>96.59370479372507</v>
      </c>
      <c r="N11" s="22">
        <f t="shared" si="0"/>
        <v>98.33239148001212</v>
      </c>
      <c r="O11" s="22">
        <f t="shared" si="0"/>
        <v>100.10237452665234</v>
      </c>
      <c r="P11" s="22">
        <f t="shared" si="0"/>
        <v>101.90421726813209</v>
      </c>
      <c r="Q11" s="22">
        <f t="shared" si="0"/>
        <v>103.73849317895846</v>
      </c>
      <c r="R11" s="41">
        <f t="shared" si="0"/>
        <v>105.60578605617972</v>
      </c>
      <c r="S11" s="42">
        <f t="shared" si="0"/>
        <v>107.50669020519096</v>
      </c>
      <c r="T11" s="43">
        <f aca="true" t="shared" si="2" ref="T11:T23">$B11*$M$3*$S11/1000000</f>
        <v>349.93427661789656</v>
      </c>
    </row>
    <row r="12" spans="1:20" ht="15">
      <c r="A12" s="30">
        <v>2009</v>
      </c>
      <c r="B12" s="9">
        <v>1500</v>
      </c>
      <c r="C12" s="9">
        <f t="shared" si="1"/>
        <v>5500</v>
      </c>
      <c r="D12" s="23"/>
      <c r="E12" s="23"/>
      <c r="F12" s="23"/>
      <c r="G12" s="22">
        <f>F11*$C$4</f>
        <v>86.05531088560002</v>
      </c>
      <c r="H12" s="22">
        <f>G12*$C$5</f>
        <v>87.60430648154082</v>
      </c>
      <c r="I12" s="22">
        <f t="shared" si="0"/>
        <v>89.18118399820855</v>
      </c>
      <c r="J12" s="22">
        <f t="shared" si="0"/>
        <v>90.7864453101763</v>
      </c>
      <c r="K12" s="22">
        <f t="shared" si="0"/>
        <v>92.42060132575948</v>
      </c>
      <c r="L12" s="22">
        <f t="shared" si="0"/>
        <v>94.08417214962314</v>
      </c>
      <c r="M12" s="22">
        <f t="shared" si="0"/>
        <v>95.77768724831635</v>
      </c>
      <c r="N12" s="22">
        <f t="shared" si="0"/>
        <v>97.50168561878606</v>
      </c>
      <c r="O12" s="22">
        <f t="shared" si="0"/>
        <v>99.25671595992421</v>
      </c>
      <c r="P12" s="22">
        <f t="shared" si="0"/>
        <v>101.04333684720284</v>
      </c>
      <c r="Q12" s="22">
        <f t="shared" si="0"/>
        <v>102.86211691045249</v>
      </c>
      <c r="R12" s="41">
        <f t="shared" si="0"/>
        <v>104.71363501484063</v>
      </c>
      <c r="S12" s="42">
        <f t="shared" si="0"/>
        <v>106.59848044510777</v>
      </c>
      <c r="T12" s="43">
        <f t="shared" si="2"/>
        <v>346.9780538488258</v>
      </c>
    </row>
    <row r="13" spans="1:20" ht="15">
      <c r="A13" s="30">
        <v>2010</v>
      </c>
      <c r="B13" s="9">
        <v>1500</v>
      </c>
      <c r="C13" s="9">
        <f t="shared" si="1"/>
        <v>7000</v>
      </c>
      <c r="D13" s="23"/>
      <c r="E13" s="23"/>
      <c r="F13" s="23"/>
      <c r="G13" s="23"/>
      <c r="H13" s="22">
        <f>G12*$C$4</f>
        <v>86.86423080792467</v>
      </c>
      <c r="I13" s="22">
        <f>H13*$C$5</f>
        <v>88.42778696246731</v>
      </c>
      <c r="J13" s="22">
        <f t="shared" si="0"/>
        <v>90.01948712779172</v>
      </c>
      <c r="K13" s="22">
        <f t="shared" si="0"/>
        <v>91.63983789609198</v>
      </c>
      <c r="L13" s="22">
        <f t="shared" si="0"/>
        <v>93.28935497822164</v>
      </c>
      <c r="M13" s="22">
        <f t="shared" si="0"/>
        <v>94.96856336782963</v>
      </c>
      <c r="N13" s="22">
        <f t="shared" si="0"/>
        <v>96.67799750845056</v>
      </c>
      <c r="O13" s="22">
        <f t="shared" si="0"/>
        <v>98.41820146360267</v>
      </c>
      <c r="P13" s="22">
        <f t="shared" si="0"/>
        <v>100.18972908994752</v>
      </c>
      <c r="Q13" s="22">
        <f t="shared" si="0"/>
        <v>101.99314421356658</v>
      </c>
      <c r="R13" s="41">
        <f t="shared" si="0"/>
        <v>103.82902080941078</v>
      </c>
      <c r="S13" s="42">
        <f t="shared" si="0"/>
        <v>105.69794318398017</v>
      </c>
      <c r="T13" s="43">
        <f t="shared" si="2"/>
        <v>344.04680506385546</v>
      </c>
    </row>
    <row r="14" spans="1:20" ht="15">
      <c r="A14" s="30">
        <v>2011</v>
      </c>
      <c r="B14" s="9">
        <v>1500</v>
      </c>
      <c r="C14" s="9">
        <f t="shared" si="1"/>
        <v>8500</v>
      </c>
      <c r="D14" s="23"/>
      <c r="E14" s="23"/>
      <c r="F14" s="23"/>
      <c r="G14" s="23"/>
      <c r="H14" s="23"/>
      <c r="I14" s="22">
        <f>H13*$C$4</f>
        <v>87.68075457751917</v>
      </c>
      <c r="J14" s="22">
        <f>I14*$C$5</f>
        <v>89.25900815991452</v>
      </c>
      <c r="K14" s="22">
        <f t="shared" si="0"/>
        <v>90.86567030679298</v>
      </c>
      <c r="L14" s="22">
        <f t="shared" si="0"/>
        <v>92.50125237231525</v>
      </c>
      <c r="M14" s="22">
        <f t="shared" si="0"/>
        <v>94.16627491501693</v>
      </c>
      <c r="N14" s="22">
        <f t="shared" si="0"/>
        <v>95.86126786348723</v>
      </c>
      <c r="O14" s="22">
        <f t="shared" si="0"/>
        <v>97.58677068503</v>
      </c>
      <c r="P14" s="22">
        <f t="shared" si="0"/>
        <v>99.34333255736054</v>
      </c>
      <c r="Q14" s="22">
        <f t="shared" si="0"/>
        <v>101.13151254339303</v>
      </c>
      <c r="R14" s="41">
        <f t="shared" si="0"/>
        <v>102.9518797691741</v>
      </c>
      <c r="S14" s="42">
        <f t="shared" si="0"/>
        <v>104.80501360501924</v>
      </c>
      <c r="T14" s="43">
        <f t="shared" si="2"/>
        <v>341.14031928433764</v>
      </c>
    </row>
    <row r="15" spans="1:20" ht="15">
      <c r="A15" s="30">
        <v>2012</v>
      </c>
      <c r="B15" s="9">
        <v>1500</v>
      </c>
      <c r="C15" s="9">
        <f t="shared" si="1"/>
        <v>10000</v>
      </c>
      <c r="D15" s="23"/>
      <c r="E15" s="23"/>
      <c r="F15" s="23"/>
      <c r="G15" s="23"/>
      <c r="H15" s="23"/>
      <c r="I15" s="23"/>
      <c r="J15" s="22">
        <f>I14*$C$4</f>
        <v>88.50495367054785</v>
      </c>
      <c r="K15" s="22">
        <f>J15*$C$5</f>
        <v>90.09804283661771</v>
      </c>
      <c r="L15" s="22">
        <f t="shared" si="0"/>
        <v>91.71980760767683</v>
      </c>
      <c r="M15" s="22">
        <f t="shared" si="0"/>
        <v>93.37076414461501</v>
      </c>
      <c r="N15" s="22">
        <f t="shared" si="0"/>
        <v>95.05143789921809</v>
      </c>
      <c r="O15" s="22">
        <f t="shared" si="0"/>
        <v>96.76236378140402</v>
      </c>
      <c r="P15" s="22">
        <f t="shared" si="0"/>
        <v>98.50408632946929</v>
      </c>
      <c r="Q15" s="22">
        <f t="shared" si="0"/>
        <v>100.27715988339973</v>
      </c>
      <c r="R15" s="41">
        <f t="shared" si="0"/>
        <v>102.08214876130093</v>
      </c>
      <c r="S15" s="42">
        <f t="shared" si="0"/>
        <v>103.91962743900434</v>
      </c>
      <c r="T15" s="43">
        <f t="shared" si="2"/>
        <v>338.25838731395913</v>
      </c>
    </row>
    <row r="16" spans="1:20" ht="15">
      <c r="A16" s="30">
        <v>2013</v>
      </c>
      <c r="B16" s="9">
        <v>1500</v>
      </c>
      <c r="C16" s="9">
        <f t="shared" si="1"/>
        <v>11500</v>
      </c>
      <c r="D16" s="23"/>
      <c r="E16" s="23"/>
      <c r="F16" s="23"/>
      <c r="G16" s="23"/>
      <c r="H16" s="23"/>
      <c r="I16" s="23"/>
      <c r="J16" s="23"/>
      <c r="K16" s="22">
        <f>J15*$C$4</f>
        <v>89.336900235051</v>
      </c>
      <c r="L16" s="22">
        <f>K16*$C$5</f>
        <v>90.94496443928192</v>
      </c>
      <c r="M16" s="22">
        <f t="shared" si="0"/>
        <v>92.581973799189</v>
      </c>
      <c r="N16" s="22">
        <f t="shared" si="0"/>
        <v>94.2484493275744</v>
      </c>
      <c r="O16" s="22">
        <f t="shared" si="0"/>
        <v>95.94492141547074</v>
      </c>
      <c r="P16" s="22">
        <f t="shared" si="0"/>
        <v>97.67193000094922</v>
      </c>
      <c r="Q16" s="22">
        <f t="shared" si="0"/>
        <v>99.4300247409663</v>
      </c>
      <c r="R16" s="41">
        <f t="shared" si="0"/>
        <v>101.2197651863037</v>
      </c>
      <c r="S16" s="42">
        <f t="shared" si="0"/>
        <v>103.04172095965717</v>
      </c>
      <c r="T16" s="43">
        <f t="shared" si="2"/>
        <v>335.4008017236841</v>
      </c>
    </row>
    <row r="17" spans="1:20" ht="15">
      <c r="A17" s="30">
        <v>2014</v>
      </c>
      <c r="B17" s="9">
        <v>1500</v>
      </c>
      <c r="C17" s="9">
        <f t="shared" si="1"/>
        <v>13000</v>
      </c>
      <c r="D17" s="23"/>
      <c r="E17" s="23"/>
      <c r="F17" s="23"/>
      <c r="G17" s="23"/>
      <c r="H17" s="23"/>
      <c r="I17" s="23"/>
      <c r="J17" s="23"/>
      <c r="K17" s="23"/>
      <c r="L17" s="22">
        <f>K16*$C$4</f>
        <v>90.17666709726049</v>
      </c>
      <c r="M17" s="22">
        <f>L17*$C$5</f>
        <v>91.79984710501118</v>
      </c>
      <c r="N17" s="22">
        <f t="shared" si="0"/>
        <v>93.45224435290139</v>
      </c>
      <c r="O17" s="22">
        <f t="shared" si="0"/>
        <v>95.13438475125362</v>
      </c>
      <c r="P17" s="22">
        <f t="shared" si="0"/>
        <v>96.84680367677619</v>
      </c>
      <c r="Q17" s="22">
        <f t="shared" si="0"/>
        <v>98.59004614295816</v>
      </c>
      <c r="R17" s="41">
        <f t="shared" si="0"/>
        <v>100.36466697353141</v>
      </c>
      <c r="S17" s="42">
        <f t="shared" si="0"/>
        <v>102.17123097905498</v>
      </c>
      <c r="T17" s="43">
        <f t="shared" si="2"/>
        <v>332.56735683682393</v>
      </c>
    </row>
    <row r="18" spans="1:20" ht="15">
      <c r="A18" s="10">
        <v>2015</v>
      </c>
      <c r="B18" s="9">
        <v>1500</v>
      </c>
      <c r="C18" s="11">
        <f t="shared" si="1"/>
        <v>14500</v>
      </c>
      <c r="D18" s="23"/>
      <c r="E18" s="23"/>
      <c r="F18" s="23"/>
      <c r="G18" s="23"/>
      <c r="H18" s="23"/>
      <c r="I18" s="23"/>
      <c r="J18" s="23"/>
      <c r="K18" s="23"/>
      <c r="L18" s="23"/>
      <c r="M18" s="22">
        <f>L17*$C$4</f>
        <v>91.02432776797475</v>
      </c>
      <c r="N18" s="22">
        <f>M18*$C$5</f>
        <v>92.6627656677983</v>
      </c>
      <c r="O18" s="22">
        <f t="shared" si="0"/>
        <v>94.33069544981866</v>
      </c>
      <c r="P18" s="22">
        <f t="shared" si="0"/>
        <v>96.0286479679154</v>
      </c>
      <c r="Q18" s="22">
        <f t="shared" si="0"/>
        <v>97.75716363133789</v>
      </c>
      <c r="R18" s="41">
        <f t="shared" si="0"/>
        <v>99.51679257670197</v>
      </c>
      <c r="S18" s="42">
        <f t="shared" si="0"/>
        <v>101.30809484308261</v>
      </c>
      <c r="T18" s="43">
        <f t="shared" si="2"/>
        <v>329.75784871423394</v>
      </c>
    </row>
    <row r="19" spans="1:20" ht="15">
      <c r="A19" s="30">
        <v>2016</v>
      </c>
      <c r="B19" s="9">
        <v>900</v>
      </c>
      <c r="C19" s="9">
        <f t="shared" si="1"/>
        <v>15400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>
        <f>M18*$C$4</f>
        <v>91.87995644899372</v>
      </c>
      <c r="O19" s="22">
        <f>N19*$C$5</f>
        <v>93.53379566507562</v>
      </c>
      <c r="P19" s="22">
        <f t="shared" si="0"/>
        <v>95.21740398704698</v>
      </c>
      <c r="Q19" s="22">
        <f t="shared" si="0"/>
        <v>96.93131725881382</v>
      </c>
      <c r="R19" s="41">
        <f t="shared" si="0"/>
        <v>98.67608096947247</v>
      </c>
      <c r="S19" s="42">
        <f t="shared" si="0"/>
        <v>100.45225042692297</v>
      </c>
      <c r="T19" s="43">
        <f t="shared" si="2"/>
        <v>196.18324508378055</v>
      </c>
    </row>
    <row r="20" spans="1:20" ht="15">
      <c r="A20" s="30">
        <v>2017</v>
      </c>
      <c r="B20" s="9">
        <v>900</v>
      </c>
      <c r="C20" s="9">
        <f t="shared" si="1"/>
        <v>16300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>
        <f>N19*$C$4</f>
        <v>92.74362803961426</v>
      </c>
      <c r="P20" s="22">
        <f>O20*$C$5</f>
        <v>94.41301334432733</v>
      </c>
      <c r="Q20" s="22">
        <f t="shared" si="0"/>
        <v>96.11244758452521</v>
      </c>
      <c r="R20" s="41">
        <f t="shared" si="0"/>
        <v>97.84247164104667</v>
      </c>
      <c r="S20" s="42">
        <f t="shared" si="0"/>
        <v>99.60363613058551</v>
      </c>
      <c r="T20" s="43">
        <f t="shared" si="2"/>
        <v>194.5259013630335</v>
      </c>
    </row>
    <row r="21" spans="1:20" ht="15">
      <c r="A21" s="30">
        <v>2018</v>
      </c>
      <c r="B21" s="9">
        <v>900</v>
      </c>
      <c r="C21" s="9">
        <f t="shared" si="1"/>
        <v>17200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>
        <f>O20*$C$4</f>
        <v>93.61541814318664</v>
      </c>
      <c r="Q21" s="22">
        <f>P21*$C$5</f>
        <v>95.300495669764</v>
      </c>
      <c r="R21" s="41">
        <f>Q21*$C$5</f>
        <v>97.01590459181976</v>
      </c>
      <c r="S21" s="42">
        <f>R21*$C$5</f>
        <v>98.76219087447252</v>
      </c>
      <c r="T21" s="43">
        <f t="shared" si="2"/>
        <v>192.88255877784485</v>
      </c>
    </row>
    <row r="22" spans="1:20" ht="15">
      <c r="A22" s="30">
        <v>2019</v>
      </c>
      <c r="B22" s="9">
        <v>900</v>
      </c>
      <c r="C22" s="9">
        <f t="shared" si="1"/>
        <v>18100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>
        <f>P21*$C$4</f>
        <v>94.4954030737326</v>
      </c>
      <c r="R22" s="41">
        <f>Q21*$C$4</f>
        <v>96.19632032905979</v>
      </c>
      <c r="S22" s="42">
        <f>R22*$C$5</f>
        <v>97.92785409498286</v>
      </c>
      <c r="T22" s="43">
        <f t="shared" si="2"/>
        <v>191.25309904750154</v>
      </c>
    </row>
    <row r="23" spans="1:21" ht="15.75" thickBot="1">
      <c r="A23" s="12">
        <v>2020</v>
      </c>
      <c r="B23" s="9">
        <v>900</v>
      </c>
      <c r="C23" s="13">
        <f t="shared" si="1"/>
        <v>19000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1">
        <f>Q22*$C$4</f>
        <v>95.38365986262569</v>
      </c>
      <c r="S23" s="54">
        <f>R23*$C$5</f>
        <v>97.10056574015296</v>
      </c>
      <c r="T23" s="55">
        <f t="shared" si="2"/>
        <v>189.63740489051872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56" t="s">
        <v>40</v>
      </c>
      <c r="T24" s="57">
        <f>SUM(T9:T23)/1000</f>
        <v>4.266647229749777</v>
      </c>
      <c r="U24" s="6"/>
    </row>
  </sheetData>
  <sheetProtection/>
  <mergeCells count="9">
    <mergeCell ref="O5:Q5"/>
    <mergeCell ref="B1:T1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4">
      <selection activeCell="R22" sqref="R22"/>
    </sheetView>
  </sheetViews>
  <sheetFormatPr defaultColWidth="11.421875" defaultRowHeight="15"/>
  <cols>
    <col min="1" max="1" width="5.00390625" style="75" bestFit="1" customWidth="1"/>
    <col min="2" max="2" width="12.140625" style="2" bestFit="1" customWidth="1"/>
    <col min="3" max="3" width="9.00390625" style="2" customWidth="1"/>
    <col min="4" max="4" width="8.421875" style="0" customWidth="1"/>
    <col min="5" max="18" width="8.57421875" style="0" bestFit="1" customWidth="1"/>
    <col min="19" max="19" width="8.57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6" t="s">
        <v>61</v>
      </c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1.25" customHeight="1">
      <c r="A2" s="10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3</v>
      </c>
      <c r="E3" s="116" t="s">
        <v>1</v>
      </c>
      <c r="F3" s="116"/>
      <c r="G3" s="116"/>
      <c r="H3" s="5">
        <v>2</v>
      </c>
      <c r="J3" s="116" t="s">
        <v>5</v>
      </c>
      <c r="K3" s="116"/>
      <c r="L3" s="116"/>
      <c r="M3" s="14">
        <v>2800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1.0094</v>
      </c>
      <c r="H4" s="75"/>
    </row>
    <row r="5" spans="1:19" s="5" customFormat="1" ht="15.75" thickBot="1">
      <c r="A5" s="116" t="s">
        <v>3</v>
      </c>
      <c r="B5" s="116"/>
      <c r="C5" s="5">
        <f>0.4+0.6*(1+$C$3/100)</f>
        <v>1.018</v>
      </c>
      <c r="D5"/>
      <c r="O5" s="109" t="s">
        <v>45</v>
      </c>
      <c r="P5" s="110"/>
      <c r="Q5" s="110"/>
      <c r="R5" s="78">
        <f>M3*C23/1000000</f>
        <v>16.8</v>
      </c>
      <c r="S5" s="79" t="s">
        <v>9</v>
      </c>
    </row>
    <row r="6" s="5" customFormat="1" ht="15"/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s="3" customFormat="1" ht="63" customHeight="1" thickBot="1">
      <c r="A8" s="77" t="s">
        <v>41</v>
      </c>
      <c r="B8" s="88" t="s">
        <v>46</v>
      </c>
      <c r="C8" s="8" t="s">
        <v>0</v>
      </c>
      <c r="D8" s="8" t="s">
        <v>29</v>
      </c>
      <c r="E8" s="8" t="s">
        <v>13</v>
      </c>
      <c r="F8" s="8" t="s">
        <v>27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83" t="s">
        <v>43</v>
      </c>
    </row>
    <row r="9" spans="1:20" ht="15">
      <c r="A9" s="111" t="s">
        <v>6</v>
      </c>
      <c r="B9" s="112"/>
      <c r="C9" s="9">
        <v>0</v>
      </c>
      <c r="D9" s="19">
        <v>130</v>
      </c>
      <c r="E9" s="17">
        <f aca="true" t="shared" si="0" ref="E9:S18">D9*$C$5</f>
        <v>132.34</v>
      </c>
      <c r="F9" s="17">
        <f t="shared" si="0"/>
        <v>134.72212000000002</v>
      </c>
      <c r="G9" s="17">
        <f t="shared" si="0"/>
        <v>137.14711816000002</v>
      </c>
      <c r="H9" s="17">
        <f t="shared" si="0"/>
        <v>139.61576628688002</v>
      </c>
      <c r="I9" s="17">
        <f t="shared" si="0"/>
        <v>142.12885008004386</v>
      </c>
      <c r="J9" s="17">
        <f t="shared" si="0"/>
        <v>144.68716938148467</v>
      </c>
      <c r="K9" s="17">
        <f t="shared" si="0"/>
        <v>147.29153843035138</v>
      </c>
      <c r="L9" s="17">
        <f t="shared" si="0"/>
        <v>149.94278612209771</v>
      </c>
      <c r="M9" s="17">
        <f t="shared" si="0"/>
        <v>152.64175627229548</v>
      </c>
      <c r="N9" s="17">
        <f t="shared" si="0"/>
        <v>155.3893078851968</v>
      </c>
      <c r="O9" s="17">
        <f t="shared" si="0"/>
        <v>158.18631542713035</v>
      </c>
      <c r="P9" s="17">
        <f t="shared" si="0"/>
        <v>161.0336691048187</v>
      </c>
      <c r="Q9" s="17">
        <f t="shared" si="0"/>
        <v>163.93227514870543</v>
      </c>
      <c r="R9" s="49">
        <f t="shared" si="0"/>
        <v>166.88305610138212</v>
      </c>
      <c r="S9" s="50">
        <f t="shared" si="0"/>
        <v>169.886951111207</v>
      </c>
      <c r="T9" s="51">
        <f>$C9*$M$3*$R9/1000000</f>
        <v>0</v>
      </c>
    </row>
    <row r="10" spans="1:20" ht="15">
      <c r="A10" s="30">
        <v>2007</v>
      </c>
      <c r="B10" s="16"/>
      <c r="C10" s="9">
        <f>B10+C9</f>
        <v>0</v>
      </c>
      <c r="D10" s="24"/>
      <c r="E10" s="17">
        <f>D9*(1+$C$3/100)</f>
        <v>133.9</v>
      </c>
      <c r="F10" s="17">
        <f t="shared" si="0"/>
        <v>136.3102</v>
      </c>
      <c r="G10" s="17">
        <f t="shared" si="0"/>
        <v>138.7637836</v>
      </c>
      <c r="H10" s="17">
        <f t="shared" si="0"/>
        <v>141.2615317048</v>
      </c>
      <c r="I10" s="17">
        <f t="shared" si="0"/>
        <v>143.8042392754864</v>
      </c>
      <c r="J10" s="17">
        <f t="shared" si="0"/>
        <v>146.39271558244516</v>
      </c>
      <c r="K10" s="17">
        <f t="shared" si="0"/>
        <v>149.0277844629292</v>
      </c>
      <c r="L10" s="17">
        <f t="shared" si="0"/>
        <v>151.7102845832619</v>
      </c>
      <c r="M10" s="17">
        <f t="shared" si="0"/>
        <v>154.44106970576064</v>
      </c>
      <c r="N10" s="17">
        <f t="shared" si="0"/>
        <v>157.22100896046433</v>
      </c>
      <c r="O10" s="17">
        <f t="shared" si="0"/>
        <v>160.05098712175268</v>
      </c>
      <c r="P10" s="17">
        <f t="shared" si="0"/>
        <v>162.93190488994424</v>
      </c>
      <c r="Q10" s="17">
        <f t="shared" si="0"/>
        <v>165.86467917796324</v>
      </c>
      <c r="R10" s="49">
        <f t="shared" si="0"/>
        <v>168.8502434031666</v>
      </c>
      <c r="S10" s="52">
        <f t="shared" si="0"/>
        <v>171.8895477844236</v>
      </c>
      <c r="T10" s="43">
        <f>$B10*$M$3*$R10/1000000</f>
        <v>0</v>
      </c>
    </row>
    <row r="11" spans="1:20" ht="15">
      <c r="A11" s="30">
        <v>2008</v>
      </c>
      <c r="B11" s="16"/>
      <c r="C11" s="9">
        <f aca="true" t="shared" si="1" ref="C11:C23">B11+C10</f>
        <v>0</v>
      </c>
      <c r="D11" s="25"/>
      <c r="E11" s="20"/>
      <c r="F11" s="17">
        <f>E10*$C$4</f>
        <v>135.15866000000003</v>
      </c>
      <c r="G11" s="17">
        <f t="shared" si="0"/>
        <v>137.59151588000003</v>
      </c>
      <c r="H11" s="17">
        <f t="shared" si="0"/>
        <v>140.06816316584005</v>
      </c>
      <c r="I11" s="17">
        <f t="shared" si="0"/>
        <v>142.58939010282518</v>
      </c>
      <c r="J11" s="17">
        <f t="shared" si="0"/>
        <v>145.15599912467604</v>
      </c>
      <c r="K11" s="17">
        <f t="shared" si="0"/>
        <v>147.7688071089202</v>
      </c>
      <c r="L11" s="17">
        <f t="shared" si="0"/>
        <v>150.4286456368808</v>
      </c>
      <c r="M11" s="17">
        <f t="shared" si="0"/>
        <v>153.13636125834464</v>
      </c>
      <c r="N11" s="17">
        <f t="shared" si="0"/>
        <v>155.89281576099484</v>
      </c>
      <c r="O11" s="17">
        <f t="shared" si="0"/>
        <v>158.69888644469273</v>
      </c>
      <c r="P11" s="17">
        <f t="shared" si="0"/>
        <v>161.5554664006972</v>
      </c>
      <c r="Q11" s="17">
        <f t="shared" si="0"/>
        <v>164.46346479590977</v>
      </c>
      <c r="R11" s="49">
        <f t="shared" si="0"/>
        <v>167.42380716223616</v>
      </c>
      <c r="S11" s="52">
        <f t="shared" si="0"/>
        <v>170.43743569115642</v>
      </c>
      <c r="T11" s="43">
        <f>$B11*$M$3*$R11/1000000</f>
        <v>0</v>
      </c>
    </row>
    <row r="12" spans="1:20" ht="15">
      <c r="A12" s="30">
        <v>2009</v>
      </c>
      <c r="B12" s="9">
        <v>100</v>
      </c>
      <c r="C12" s="9">
        <f t="shared" si="1"/>
        <v>100</v>
      </c>
      <c r="D12" s="25"/>
      <c r="E12" s="20"/>
      <c r="F12" s="20"/>
      <c r="G12" s="17">
        <f>F11*$C$4</f>
        <v>136.42915140400004</v>
      </c>
      <c r="H12" s="17">
        <f t="shared" si="0"/>
        <v>138.88487612927204</v>
      </c>
      <c r="I12" s="17">
        <f t="shared" si="0"/>
        <v>141.38480389959895</v>
      </c>
      <c r="J12" s="17">
        <f t="shared" si="0"/>
        <v>143.92973036979174</v>
      </c>
      <c r="K12" s="17">
        <f t="shared" si="0"/>
        <v>146.52046551644798</v>
      </c>
      <c r="L12" s="17">
        <f t="shared" si="0"/>
        <v>149.15783389574406</v>
      </c>
      <c r="M12" s="17">
        <f t="shared" si="0"/>
        <v>151.84267490586745</v>
      </c>
      <c r="N12" s="17">
        <f t="shared" si="0"/>
        <v>154.57584305417308</v>
      </c>
      <c r="O12" s="17">
        <f t="shared" si="0"/>
        <v>157.3582082291482</v>
      </c>
      <c r="P12" s="17">
        <f t="shared" si="0"/>
        <v>160.19065597727288</v>
      </c>
      <c r="Q12" s="17">
        <f t="shared" si="0"/>
        <v>163.0740877848638</v>
      </c>
      <c r="R12" s="49">
        <f t="shared" si="0"/>
        <v>166.00942136499134</v>
      </c>
      <c r="S12" s="52">
        <f t="shared" si="0"/>
        <v>168.9975909495612</v>
      </c>
      <c r="T12" s="43">
        <f>$B12*$M$3*$S12/1000000</f>
        <v>47.31932546587713</v>
      </c>
    </row>
    <row r="13" spans="1:20" ht="15">
      <c r="A13" s="30">
        <v>2010</v>
      </c>
      <c r="B13" s="9">
        <v>650</v>
      </c>
      <c r="C13" s="9">
        <f t="shared" si="1"/>
        <v>750</v>
      </c>
      <c r="D13" s="24"/>
      <c r="E13" s="24"/>
      <c r="F13" s="24"/>
      <c r="G13" s="24"/>
      <c r="H13" s="17">
        <f>G12*$C$4</f>
        <v>137.71158542719766</v>
      </c>
      <c r="I13" s="17">
        <f t="shared" si="0"/>
        <v>140.19039396488722</v>
      </c>
      <c r="J13" s="17">
        <f t="shared" si="0"/>
        <v>142.7138210562552</v>
      </c>
      <c r="K13" s="17">
        <f t="shared" si="0"/>
        <v>145.2826698352678</v>
      </c>
      <c r="L13" s="17">
        <f t="shared" si="0"/>
        <v>147.89775789230262</v>
      </c>
      <c r="M13" s="17">
        <f t="shared" si="0"/>
        <v>150.55991753436408</v>
      </c>
      <c r="N13" s="17">
        <f t="shared" si="0"/>
        <v>153.26999604998264</v>
      </c>
      <c r="O13" s="17">
        <f t="shared" si="0"/>
        <v>156.02885597888232</v>
      </c>
      <c r="P13" s="17">
        <f t="shared" si="0"/>
        <v>158.8373753865022</v>
      </c>
      <c r="Q13" s="17">
        <f t="shared" si="0"/>
        <v>161.69644814345924</v>
      </c>
      <c r="R13" s="49">
        <f t="shared" si="0"/>
        <v>164.6069842100415</v>
      </c>
      <c r="S13" s="52">
        <f t="shared" si="0"/>
        <v>167.56990992582226</v>
      </c>
      <c r="T13" s="43">
        <f aca="true" t="shared" si="2" ref="T13:T23">$B13*$M$3*$S13/1000000</f>
        <v>304.97723606499653</v>
      </c>
    </row>
    <row r="14" spans="1:20" ht="15">
      <c r="A14" s="30">
        <v>2011</v>
      </c>
      <c r="B14" s="9">
        <v>650</v>
      </c>
      <c r="C14" s="9">
        <f t="shared" si="1"/>
        <v>1400</v>
      </c>
      <c r="D14" s="25"/>
      <c r="E14" s="20"/>
      <c r="F14" s="20"/>
      <c r="G14" s="20"/>
      <c r="H14" s="20"/>
      <c r="I14" s="17">
        <f>H13*$C$4</f>
        <v>139.00607433021332</v>
      </c>
      <c r="J14" s="17">
        <f t="shared" si="0"/>
        <v>141.50818366815716</v>
      </c>
      <c r="K14" s="17">
        <f t="shared" si="0"/>
        <v>144.055330974184</v>
      </c>
      <c r="L14" s="17">
        <f t="shared" si="0"/>
        <v>146.6483269317193</v>
      </c>
      <c r="M14" s="17">
        <f t="shared" si="0"/>
        <v>149.28799681649025</v>
      </c>
      <c r="N14" s="17">
        <f t="shared" si="0"/>
        <v>151.97518075918708</v>
      </c>
      <c r="O14" s="17">
        <f t="shared" si="0"/>
        <v>154.71073401285244</v>
      </c>
      <c r="P14" s="17">
        <f t="shared" si="0"/>
        <v>157.49552722508378</v>
      </c>
      <c r="Q14" s="17">
        <f t="shared" si="0"/>
        <v>160.33044671513528</v>
      </c>
      <c r="R14" s="49">
        <f t="shared" si="0"/>
        <v>163.21639475600773</v>
      </c>
      <c r="S14" s="76">
        <f t="shared" si="0"/>
        <v>166.15428986161587</v>
      </c>
      <c r="T14" s="43">
        <f t="shared" si="2"/>
        <v>302.4008075481409</v>
      </c>
    </row>
    <row r="15" spans="1:20" ht="15">
      <c r="A15" s="30">
        <v>2012</v>
      </c>
      <c r="B15" s="9">
        <v>650</v>
      </c>
      <c r="C15" s="9">
        <f t="shared" si="1"/>
        <v>2050</v>
      </c>
      <c r="D15" s="25"/>
      <c r="E15" s="20"/>
      <c r="F15" s="20"/>
      <c r="G15" s="20"/>
      <c r="H15" s="20"/>
      <c r="I15" s="20"/>
      <c r="J15" s="17">
        <f>I14*$C$4</f>
        <v>140.31273142891735</v>
      </c>
      <c r="K15" s="17">
        <f t="shared" si="0"/>
        <v>142.83836059463786</v>
      </c>
      <c r="L15" s="17">
        <f t="shared" si="0"/>
        <v>145.40945108534135</v>
      </c>
      <c r="M15" s="17">
        <f t="shared" si="0"/>
        <v>148.02682120487748</v>
      </c>
      <c r="N15" s="17">
        <f t="shared" si="0"/>
        <v>150.6913039865653</v>
      </c>
      <c r="O15" s="17">
        <f t="shared" si="0"/>
        <v>153.40374745832347</v>
      </c>
      <c r="P15" s="17">
        <f t="shared" si="0"/>
        <v>156.1650149125733</v>
      </c>
      <c r="Q15" s="17">
        <f t="shared" si="0"/>
        <v>158.97598518099963</v>
      </c>
      <c r="R15" s="49">
        <f t="shared" si="0"/>
        <v>161.83755291425763</v>
      </c>
      <c r="S15" s="62">
        <f t="shared" si="0"/>
        <v>164.75062886671427</v>
      </c>
      <c r="T15" s="43">
        <f t="shared" si="2"/>
        <v>299.84614453742</v>
      </c>
    </row>
    <row r="16" spans="1:20" ht="15">
      <c r="A16" s="30">
        <v>2013</v>
      </c>
      <c r="B16" s="9">
        <v>650</v>
      </c>
      <c r="C16" s="9">
        <f t="shared" si="1"/>
        <v>2700</v>
      </c>
      <c r="D16" s="24"/>
      <c r="E16" s="24"/>
      <c r="F16" s="24"/>
      <c r="G16" s="24"/>
      <c r="H16" s="24"/>
      <c r="I16" s="24"/>
      <c r="J16" s="24"/>
      <c r="K16" s="17">
        <f>J15*$C$4</f>
        <v>141.63167110434918</v>
      </c>
      <c r="L16" s="17">
        <f t="shared" si="0"/>
        <v>144.18104118422747</v>
      </c>
      <c r="M16" s="17">
        <f t="shared" si="0"/>
        <v>146.77629992554355</v>
      </c>
      <c r="N16" s="17">
        <f t="shared" si="0"/>
        <v>149.41827332420334</v>
      </c>
      <c r="O16" s="17">
        <f t="shared" si="0"/>
        <v>152.107802244039</v>
      </c>
      <c r="P16" s="17">
        <f t="shared" si="0"/>
        <v>154.84574268443168</v>
      </c>
      <c r="Q16" s="17">
        <f t="shared" si="0"/>
        <v>157.63296605275147</v>
      </c>
      <c r="R16" s="49">
        <f t="shared" si="0"/>
        <v>160.470359441701</v>
      </c>
      <c r="S16" s="62">
        <f t="shared" si="0"/>
        <v>163.35882591165162</v>
      </c>
      <c r="T16" s="43">
        <f t="shared" si="2"/>
        <v>297.31306315920597</v>
      </c>
    </row>
    <row r="17" spans="1:20" ht="15">
      <c r="A17" s="30">
        <v>2014</v>
      </c>
      <c r="B17" s="9">
        <v>650</v>
      </c>
      <c r="C17" s="9">
        <f t="shared" si="1"/>
        <v>3350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142.96300881273007</v>
      </c>
      <c r="M17" s="17">
        <f t="shared" si="0"/>
        <v>145.5363429713592</v>
      </c>
      <c r="N17" s="17">
        <f t="shared" si="0"/>
        <v>148.15599714484367</v>
      </c>
      <c r="O17" s="17">
        <f t="shared" si="0"/>
        <v>150.82280509345085</v>
      </c>
      <c r="P17" s="17">
        <f t="shared" si="0"/>
        <v>153.53761558513298</v>
      </c>
      <c r="Q17" s="17">
        <f t="shared" si="0"/>
        <v>156.3012926656654</v>
      </c>
      <c r="R17" s="49">
        <f t="shared" si="0"/>
        <v>159.11471593364737</v>
      </c>
      <c r="S17" s="62">
        <f t="shared" si="0"/>
        <v>161.97878082045304</v>
      </c>
      <c r="T17" s="43">
        <f t="shared" si="2"/>
        <v>294.8013810932245</v>
      </c>
    </row>
    <row r="18" spans="1:20" ht="15">
      <c r="A18" s="10">
        <v>2015</v>
      </c>
      <c r="B18" s="9">
        <v>650</v>
      </c>
      <c r="C18" s="11">
        <f t="shared" si="1"/>
        <v>4000</v>
      </c>
      <c r="D18" s="25"/>
      <c r="E18" s="20"/>
      <c r="F18" s="20"/>
      <c r="G18" s="20"/>
      <c r="H18" s="20"/>
      <c r="I18" s="20"/>
      <c r="J18" s="20"/>
      <c r="K18" s="20"/>
      <c r="L18" s="20"/>
      <c r="M18" s="17">
        <f>L17*$C$4</f>
        <v>144.30686109556973</v>
      </c>
      <c r="N18" s="17">
        <f t="shared" si="0"/>
        <v>146.90438459529</v>
      </c>
      <c r="O18" s="17">
        <f t="shared" si="0"/>
        <v>149.5486635180052</v>
      </c>
      <c r="P18" s="17">
        <f t="shared" si="0"/>
        <v>152.24053946132932</v>
      </c>
      <c r="Q18" s="17">
        <f t="shared" si="0"/>
        <v>154.98086917163326</v>
      </c>
      <c r="R18" s="49">
        <f t="shared" si="0"/>
        <v>157.77052481672266</v>
      </c>
      <c r="S18" s="62">
        <f t="shared" si="0"/>
        <v>160.61039426342367</v>
      </c>
      <c r="T18" s="43">
        <f t="shared" si="2"/>
        <v>292.31091755943106</v>
      </c>
    </row>
    <row r="19" spans="1:20" ht="15">
      <c r="A19" s="30">
        <v>2016</v>
      </c>
      <c r="B19" s="9">
        <v>400</v>
      </c>
      <c r="C19" s="9">
        <f t="shared" si="1"/>
        <v>4400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>
        <f>M18*$C$4</f>
        <v>145.6633455898681</v>
      </c>
      <c r="O19" s="17">
        <f>N19*$C$5</f>
        <v>148.28528581048573</v>
      </c>
      <c r="P19" s="17">
        <f>O19*$C$5</f>
        <v>150.95442095507448</v>
      </c>
      <c r="Q19" s="17">
        <f>P19*$C$5</f>
        <v>153.6716005322658</v>
      </c>
      <c r="R19" s="49">
        <f>Q19*$C$5</f>
        <v>156.4376893418466</v>
      </c>
      <c r="S19" s="62">
        <f>R19*$C$5</f>
        <v>159.25356774999986</v>
      </c>
      <c r="T19" s="43">
        <f t="shared" si="2"/>
        <v>178.36399587999983</v>
      </c>
    </row>
    <row r="20" spans="1:20" ht="15">
      <c r="A20" s="30">
        <v>2017</v>
      </c>
      <c r="B20" s="9">
        <v>400</v>
      </c>
      <c r="C20" s="9">
        <f t="shared" si="1"/>
        <v>4800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147.03258103841287</v>
      </c>
      <c r="P20" s="17">
        <f>O20*$C$5</f>
        <v>149.67916749710432</v>
      </c>
      <c r="Q20" s="17">
        <f>P20*$C$5</f>
        <v>152.3733925120522</v>
      </c>
      <c r="R20" s="49">
        <f>Q20*$C$5</f>
        <v>155.11611357726915</v>
      </c>
      <c r="S20" s="62">
        <f>R20*$C$5</f>
        <v>157.90820362166</v>
      </c>
      <c r="T20" s="43">
        <f t="shared" si="2"/>
        <v>176.8571880562592</v>
      </c>
    </row>
    <row r="21" spans="1:20" ht="15">
      <c r="A21" s="30">
        <v>2018</v>
      </c>
      <c r="B21" s="9">
        <v>400</v>
      </c>
      <c r="C21" s="9">
        <f t="shared" si="1"/>
        <v>5200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148.41468730017397</v>
      </c>
      <c r="Q21" s="17">
        <f>P21*$C$5</f>
        <v>151.0861516715771</v>
      </c>
      <c r="R21" s="49">
        <f>Q21*$C$5</f>
        <v>153.8057024016655</v>
      </c>
      <c r="S21" s="62">
        <f>R21*$C$5</f>
        <v>156.5742050448955</v>
      </c>
      <c r="T21" s="43">
        <f t="shared" si="2"/>
        <v>175.36310965028298</v>
      </c>
    </row>
    <row r="22" spans="1:20" ht="15">
      <c r="A22" s="30">
        <v>2019</v>
      </c>
      <c r="B22" s="9">
        <v>400</v>
      </c>
      <c r="C22" s="9">
        <f t="shared" si="1"/>
        <v>5600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149.80978536079562</v>
      </c>
      <c r="R22" s="49">
        <f>Q22*$C$5</f>
        <v>152.50636149728993</v>
      </c>
      <c r="S22" s="62">
        <f>R22*$C$5</f>
        <v>155.25147600424114</v>
      </c>
      <c r="T22" s="43">
        <f t="shared" si="2"/>
        <v>173.88165312475007</v>
      </c>
    </row>
    <row r="23" spans="1:21" ht="15.75" thickBot="1">
      <c r="A23" s="12">
        <v>2020</v>
      </c>
      <c r="B23" s="9">
        <v>400</v>
      </c>
      <c r="C23" s="13">
        <f t="shared" si="1"/>
        <v>6000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151.2179973431871</v>
      </c>
      <c r="S23" s="63">
        <f>R23*$C$5</f>
        <v>153.93992129536448</v>
      </c>
      <c r="T23" s="44">
        <f t="shared" si="2"/>
        <v>172.41271185080822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19" t="s">
        <v>40</v>
      </c>
      <c r="T24" s="120">
        <f>SUM(T9:T23)/1000</f>
        <v>2.7158475339903965</v>
      </c>
      <c r="U24" s="6"/>
    </row>
  </sheetData>
  <sheetProtection/>
  <mergeCells count="9">
    <mergeCell ref="O5:Q5"/>
    <mergeCell ref="B1:T1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6">
      <selection activeCell="O25" sqref="O25:S25"/>
    </sheetView>
  </sheetViews>
  <sheetFormatPr defaultColWidth="11.421875" defaultRowHeight="15"/>
  <cols>
    <col min="1" max="1" width="5.00390625" style="75" bestFit="1" customWidth="1"/>
    <col min="2" max="2" width="12.421875" style="2" bestFit="1" customWidth="1"/>
    <col min="3" max="3" width="8.7109375" style="2" bestFit="1" customWidth="1"/>
    <col min="4" max="19" width="8.421875" style="0" customWidth="1"/>
    <col min="20" max="20" width="8.00390625" style="0" customWidth="1"/>
    <col min="21" max="21" width="9.00390625" style="0" customWidth="1"/>
    <col min="22" max="22" width="3.421875" style="0" bestFit="1" customWidth="1"/>
  </cols>
  <sheetData>
    <row r="1" spans="1:20" ht="81" customHeight="1">
      <c r="A1" s="107" t="s">
        <v>62</v>
      </c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3</v>
      </c>
      <c r="E3" s="116" t="s">
        <v>7</v>
      </c>
      <c r="F3" s="116"/>
      <c r="G3" s="116"/>
      <c r="H3" s="5">
        <v>0</v>
      </c>
      <c r="J3" s="116" t="s">
        <v>5</v>
      </c>
      <c r="K3" s="116"/>
      <c r="L3" s="116"/>
      <c r="M3" s="101">
        <v>1200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1.03</v>
      </c>
      <c r="H4" s="75"/>
    </row>
    <row r="5" spans="1:20" s="5" customFormat="1" ht="15.75" thickBot="1">
      <c r="A5" s="116" t="s">
        <v>3</v>
      </c>
      <c r="B5" s="116"/>
      <c r="C5" s="5">
        <f>0.4+0.6*(1+$C$3/100)</f>
        <v>1.018</v>
      </c>
      <c r="O5" s="109" t="s">
        <v>45</v>
      </c>
      <c r="P5" s="110"/>
      <c r="Q5" s="110"/>
      <c r="R5" s="78">
        <f>M3*C23/1000000</f>
        <v>6.48</v>
      </c>
      <c r="S5" s="79" t="s">
        <v>9</v>
      </c>
      <c r="T5" s="7"/>
    </row>
    <row r="6" s="5" customFormat="1" ht="15">
      <c r="D6" s="28"/>
    </row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1" s="3" customFormat="1" ht="69" customHeight="1" thickBot="1">
      <c r="A8" s="77" t="s">
        <v>41</v>
      </c>
      <c r="B8" s="88" t="s">
        <v>46</v>
      </c>
      <c r="C8" s="8" t="s">
        <v>0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15</v>
      </c>
      <c r="I8" s="8" t="s">
        <v>34</v>
      </c>
      <c r="J8" s="8" t="s">
        <v>17</v>
      </c>
      <c r="K8" s="8" t="s">
        <v>35</v>
      </c>
      <c r="L8" s="8" t="s">
        <v>19</v>
      </c>
      <c r="M8" s="8" t="s">
        <v>36</v>
      </c>
      <c r="N8" s="8" t="s">
        <v>21</v>
      </c>
      <c r="O8" s="8" t="s">
        <v>37</v>
      </c>
      <c r="P8" s="8" t="s">
        <v>23</v>
      </c>
      <c r="Q8" s="8" t="s">
        <v>38</v>
      </c>
      <c r="R8" s="40" t="s">
        <v>25</v>
      </c>
      <c r="S8" s="47" t="s">
        <v>26</v>
      </c>
      <c r="T8" s="82" t="s">
        <v>43</v>
      </c>
      <c r="U8" s="4"/>
    </row>
    <row r="9" spans="1:21" ht="15">
      <c r="A9" s="111" t="s">
        <v>6</v>
      </c>
      <c r="B9" s="112"/>
      <c r="C9" s="9">
        <v>10</v>
      </c>
      <c r="D9" s="19">
        <v>550</v>
      </c>
      <c r="E9" s="17">
        <f>D9*$C$5</f>
        <v>559.9</v>
      </c>
      <c r="F9" s="17">
        <f aca="true" t="shared" si="0" ref="F9:S20">E9*$C$5</f>
        <v>569.9782</v>
      </c>
      <c r="G9" s="17">
        <f t="shared" si="0"/>
        <v>580.2378076</v>
      </c>
      <c r="H9" s="17">
        <f t="shared" si="0"/>
        <v>590.6820881368</v>
      </c>
      <c r="I9" s="17">
        <f t="shared" si="0"/>
        <v>601.3143657232624</v>
      </c>
      <c r="J9" s="17">
        <f t="shared" si="0"/>
        <v>612.1380243062812</v>
      </c>
      <c r="K9" s="17">
        <f t="shared" si="0"/>
        <v>623.1565087437942</v>
      </c>
      <c r="L9" s="17">
        <f t="shared" si="0"/>
        <v>634.3733259011825</v>
      </c>
      <c r="M9" s="17">
        <f t="shared" si="0"/>
        <v>645.7920457674038</v>
      </c>
      <c r="N9" s="17">
        <f t="shared" si="0"/>
        <v>657.4163025912171</v>
      </c>
      <c r="O9" s="17">
        <f t="shared" si="0"/>
        <v>669.249796037859</v>
      </c>
      <c r="P9" s="17">
        <f t="shared" si="0"/>
        <v>681.2962923665405</v>
      </c>
      <c r="Q9" s="17">
        <f t="shared" si="0"/>
        <v>693.5596256291382</v>
      </c>
      <c r="R9" s="49">
        <f t="shared" si="0"/>
        <v>706.0436988904627</v>
      </c>
      <c r="S9" s="50">
        <f t="shared" si="0"/>
        <v>718.752485470491</v>
      </c>
      <c r="T9" s="51">
        <f>$C9*$M$3*$S9/1000000</f>
        <v>8.625029825645893</v>
      </c>
      <c r="U9" s="6"/>
    </row>
    <row r="10" spans="1:21" ht="15">
      <c r="A10" s="30">
        <v>2007</v>
      </c>
      <c r="B10" s="9">
        <v>10</v>
      </c>
      <c r="C10" s="9">
        <f>B10+C9</f>
        <v>20</v>
      </c>
      <c r="D10" s="25"/>
      <c r="E10" s="17">
        <f>D9*(1+$C$3/100)</f>
        <v>566.5</v>
      </c>
      <c r="F10" s="17">
        <f>E10*$C$5</f>
        <v>576.697</v>
      </c>
      <c r="G10" s="17">
        <f t="shared" si="0"/>
        <v>587.077546</v>
      </c>
      <c r="H10" s="17">
        <f t="shared" si="0"/>
        <v>597.644941828</v>
      </c>
      <c r="I10" s="17">
        <f t="shared" si="0"/>
        <v>608.402550780904</v>
      </c>
      <c r="J10" s="17">
        <f t="shared" si="0"/>
        <v>619.3537966949602</v>
      </c>
      <c r="K10" s="17">
        <f t="shared" si="0"/>
        <v>630.5021650354695</v>
      </c>
      <c r="L10" s="17">
        <f t="shared" si="0"/>
        <v>641.851204006108</v>
      </c>
      <c r="M10" s="17">
        <f t="shared" si="0"/>
        <v>653.404525678218</v>
      </c>
      <c r="N10" s="17">
        <f t="shared" si="0"/>
        <v>665.165807140426</v>
      </c>
      <c r="O10" s="17">
        <f t="shared" si="0"/>
        <v>677.1387916689537</v>
      </c>
      <c r="P10" s="17">
        <f t="shared" si="0"/>
        <v>689.3272899189949</v>
      </c>
      <c r="Q10" s="17">
        <f t="shared" si="0"/>
        <v>701.7351811375368</v>
      </c>
      <c r="R10" s="49">
        <f t="shared" si="0"/>
        <v>714.3664143980125</v>
      </c>
      <c r="S10" s="52">
        <f t="shared" si="0"/>
        <v>727.2250098571767</v>
      </c>
      <c r="T10" s="43">
        <f aca="true" t="shared" si="1" ref="T10:T23">$B10*$M$3*$S10/1000000</f>
        <v>8.72670011828612</v>
      </c>
      <c r="U10" s="6"/>
    </row>
    <row r="11" spans="1:21" ht="15">
      <c r="A11" s="30">
        <v>2008</v>
      </c>
      <c r="B11" s="9">
        <v>20</v>
      </c>
      <c r="C11" s="9">
        <f aca="true" t="shared" si="2" ref="C11:C23">B11+C10</f>
        <v>40</v>
      </c>
      <c r="D11" s="25"/>
      <c r="E11" s="20"/>
      <c r="F11" s="17">
        <f>E10*$C$4</f>
        <v>583.495</v>
      </c>
      <c r="G11" s="17">
        <f>F11*$C$5</f>
        <v>593.99791</v>
      </c>
      <c r="H11" s="17">
        <f t="shared" si="0"/>
        <v>604.6898723800001</v>
      </c>
      <c r="I11" s="17">
        <f t="shared" si="0"/>
        <v>615.5742900828401</v>
      </c>
      <c r="J11" s="17">
        <f t="shared" si="0"/>
        <v>626.6546273043313</v>
      </c>
      <c r="K11" s="17">
        <f t="shared" si="0"/>
        <v>637.9344105958093</v>
      </c>
      <c r="L11" s="17">
        <f t="shared" si="0"/>
        <v>649.4172299865338</v>
      </c>
      <c r="M11" s="17">
        <f t="shared" si="0"/>
        <v>661.1067401262915</v>
      </c>
      <c r="N11" s="17">
        <f t="shared" si="0"/>
        <v>673.0066614485647</v>
      </c>
      <c r="O11" s="17">
        <f t="shared" si="0"/>
        <v>685.1207813546389</v>
      </c>
      <c r="P11" s="17">
        <f t="shared" si="0"/>
        <v>697.4529554190224</v>
      </c>
      <c r="Q11" s="17">
        <f t="shared" si="0"/>
        <v>710.0071086165648</v>
      </c>
      <c r="R11" s="49">
        <f t="shared" si="0"/>
        <v>722.7872365716629</v>
      </c>
      <c r="S11" s="52">
        <f t="shared" si="0"/>
        <v>735.7974068299528</v>
      </c>
      <c r="T11" s="43">
        <f t="shared" si="1"/>
        <v>17.65913776391887</v>
      </c>
      <c r="U11" s="6"/>
    </row>
    <row r="12" spans="1:21" ht="15">
      <c r="A12" s="30">
        <v>2009</v>
      </c>
      <c r="B12" s="9">
        <v>120</v>
      </c>
      <c r="C12" s="9">
        <f t="shared" si="2"/>
        <v>160</v>
      </c>
      <c r="D12" s="25"/>
      <c r="E12" s="20"/>
      <c r="F12" s="20"/>
      <c r="G12" s="17">
        <f>F11*$C$4</f>
        <v>600.99985</v>
      </c>
      <c r="H12" s="17">
        <f>G12*$C$5</f>
        <v>611.8178473</v>
      </c>
      <c r="I12" s="17">
        <f t="shared" si="0"/>
        <v>622.8305685514</v>
      </c>
      <c r="J12" s="17">
        <f t="shared" si="0"/>
        <v>634.0415187853253</v>
      </c>
      <c r="K12" s="17">
        <f t="shared" si="0"/>
        <v>645.4542661234611</v>
      </c>
      <c r="L12" s="17">
        <f t="shared" si="0"/>
        <v>657.0724429136834</v>
      </c>
      <c r="M12" s="17">
        <f t="shared" si="0"/>
        <v>668.8997468861297</v>
      </c>
      <c r="N12" s="17">
        <f t="shared" si="0"/>
        <v>680.93994233008</v>
      </c>
      <c r="O12" s="17">
        <f t="shared" si="0"/>
        <v>693.1968612920215</v>
      </c>
      <c r="P12" s="17">
        <f t="shared" si="0"/>
        <v>705.6744047952778</v>
      </c>
      <c r="Q12" s="17">
        <f t="shared" si="0"/>
        <v>718.3765440815929</v>
      </c>
      <c r="R12" s="49">
        <f t="shared" si="0"/>
        <v>731.3073218750616</v>
      </c>
      <c r="S12" s="52">
        <f t="shared" si="0"/>
        <v>744.4708536688127</v>
      </c>
      <c r="T12" s="43">
        <f t="shared" si="1"/>
        <v>107.20380292830902</v>
      </c>
      <c r="U12" s="6"/>
    </row>
    <row r="13" spans="1:21" ht="15">
      <c r="A13" s="30">
        <v>2010</v>
      </c>
      <c r="B13" s="9">
        <v>240</v>
      </c>
      <c r="C13" s="9">
        <f t="shared" si="2"/>
        <v>400</v>
      </c>
      <c r="D13" s="25"/>
      <c r="E13" s="20"/>
      <c r="F13" s="20"/>
      <c r="G13" s="20"/>
      <c r="H13" s="17">
        <f>G12*$C$4</f>
        <v>619.0298455000001</v>
      </c>
      <c r="I13" s="17">
        <f>H13*$C$5</f>
        <v>630.1723827190001</v>
      </c>
      <c r="J13" s="17">
        <f t="shared" si="0"/>
        <v>641.5154856079421</v>
      </c>
      <c r="K13" s="17">
        <f t="shared" si="0"/>
        <v>653.062764348885</v>
      </c>
      <c r="L13" s="17">
        <f t="shared" si="0"/>
        <v>664.817894107165</v>
      </c>
      <c r="M13" s="17">
        <f t="shared" si="0"/>
        <v>676.784616201094</v>
      </c>
      <c r="N13" s="17">
        <f t="shared" si="0"/>
        <v>688.9667392927137</v>
      </c>
      <c r="O13" s="17">
        <f t="shared" si="0"/>
        <v>701.3681405999826</v>
      </c>
      <c r="P13" s="17">
        <f t="shared" si="0"/>
        <v>713.9927671307822</v>
      </c>
      <c r="Q13" s="17">
        <f t="shared" si="0"/>
        <v>726.8446369391363</v>
      </c>
      <c r="R13" s="49">
        <f t="shared" si="0"/>
        <v>739.9278404040408</v>
      </c>
      <c r="S13" s="52">
        <f t="shared" si="0"/>
        <v>753.2465415313136</v>
      </c>
      <c r="T13" s="43">
        <f t="shared" si="1"/>
        <v>216.9350039610183</v>
      </c>
      <c r="U13" s="6"/>
    </row>
    <row r="14" spans="1:21" ht="15">
      <c r="A14" s="30">
        <v>2011</v>
      </c>
      <c r="B14" s="9">
        <v>500</v>
      </c>
      <c r="C14" s="9">
        <f t="shared" si="2"/>
        <v>900</v>
      </c>
      <c r="D14" s="25"/>
      <c r="E14" s="20"/>
      <c r="F14" s="20"/>
      <c r="G14" s="20"/>
      <c r="H14" s="20"/>
      <c r="I14" s="17">
        <f>H13*$C$4</f>
        <v>637.6007408650001</v>
      </c>
      <c r="J14" s="17">
        <f>I14*$C$5</f>
        <v>649.0775542005701</v>
      </c>
      <c r="K14" s="17">
        <f t="shared" si="0"/>
        <v>660.7609501761805</v>
      </c>
      <c r="L14" s="17">
        <f t="shared" si="0"/>
        <v>672.6546472793517</v>
      </c>
      <c r="M14" s="17">
        <f t="shared" si="0"/>
        <v>684.76243093038</v>
      </c>
      <c r="N14" s="17">
        <f t="shared" si="0"/>
        <v>697.0881546871268</v>
      </c>
      <c r="O14" s="17">
        <f t="shared" si="0"/>
        <v>709.6357414714951</v>
      </c>
      <c r="P14" s="17">
        <f t="shared" si="0"/>
        <v>722.409184817982</v>
      </c>
      <c r="Q14" s="17">
        <f t="shared" si="0"/>
        <v>735.4125501447057</v>
      </c>
      <c r="R14" s="49">
        <f t="shared" si="0"/>
        <v>748.6499760473105</v>
      </c>
      <c r="S14" s="52">
        <f t="shared" si="0"/>
        <v>762.1256756161621</v>
      </c>
      <c r="T14" s="43">
        <f t="shared" si="1"/>
        <v>457.2754053696973</v>
      </c>
      <c r="U14" s="6"/>
    </row>
    <row r="15" spans="1:21" ht="15">
      <c r="A15" s="30">
        <v>2012</v>
      </c>
      <c r="B15" s="9">
        <v>500</v>
      </c>
      <c r="C15" s="9">
        <f t="shared" si="2"/>
        <v>1400</v>
      </c>
      <c r="D15" s="25"/>
      <c r="E15" s="20"/>
      <c r="F15" s="20"/>
      <c r="G15" s="20"/>
      <c r="H15" s="20"/>
      <c r="I15" s="20"/>
      <c r="J15" s="17">
        <f>I14*$C$4</f>
        <v>656.7287630909502</v>
      </c>
      <c r="K15" s="17">
        <f>J15*$C$5</f>
        <v>668.5498808265874</v>
      </c>
      <c r="L15" s="17">
        <f t="shared" si="0"/>
        <v>680.5837786814659</v>
      </c>
      <c r="M15" s="17">
        <f t="shared" si="0"/>
        <v>692.8342866977323</v>
      </c>
      <c r="N15" s="17">
        <f t="shared" si="0"/>
        <v>705.3053038582915</v>
      </c>
      <c r="O15" s="17">
        <f t="shared" si="0"/>
        <v>718.0007993277408</v>
      </c>
      <c r="P15" s="17">
        <f t="shared" si="0"/>
        <v>730.9248137156401</v>
      </c>
      <c r="Q15" s="17">
        <f t="shared" si="0"/>
        <v>744.0814603625216</v>
      </c>
      <c r="R15" s="49">
        <f t="shared" si="0"/>
        <v>757.474926649047</v>
      </c>
      <c r="S15" s="52">
        <f t="shared" si="0"/>
        <v>771.1094753287299</v>
      </c>
      <c r="T15" s="43">
        <f t="shared" si="1"/>
        <v>462.66568519723796</v>
      </c>
      <c r="U15" s="6"/>
    </row>
    <row r="16" spans="1:21" ht="15">
      <c r="A16" s="30">
        <v>2013</v>
      </c>
      <c r="B16" s="9">
        <v>500</v>
      </c>
      <c r="C16" s="9">
        <f t="shared" si="2"/>
        <v>1900</v>
      </c>
      <c r="D16" s="25"/>
      <c r="E16" s="20"/>
      <c r="F16" s="20"/>
      <c r="G16" s="20"/>
      <c r="H16" s="20"/>
      <c r="I16" s="20"/>
      <c r="J16" s="20"/>
      <c r="K16" s="17">
        <f>J15*$C$4</f>
        <v>676.4306259836787</v>
      </c>
      <c r="L16" s="17">
        <f>K16*$C$5</f>
        <v>688.606377251385</v>
      </c>
      <c r="M16" s="17">
        <f t="shared" si="0"/>
        <v>701.0012920419099</v>
      </c>
      <c r="N16" s="17">
        <f t="shared" si="0"/>
        <v>713.6193152986643</v>
      </c>
      <c r="O16" s="17">
        <f t="shared" si="0"/>
        <v>726.4644629740403</v>
      </c>
      <c r="P16" s="17">
        <f t="shared" si="0"/>
        <v>739.5408233075731</v>
      </c>
      <c r="Q16" s="17">
        <f t="shared" si="0"/>
        <v>752.8525581271094</v>
      </c>
      <c r="R16" s="49">
        <f t="shared" si="0"/>
        <v>766.4039041733974</v>
      </c>
      <c r="S16" s="52">
        <f t="shared" si="0"/>
        <v>780.1991744485186</v>
      </c>
      <c r="T16" s="43">
        <f t="shared" si="1"/>
        <v>468.11950466911117</v>
      </c>
      <c r="U16" s="6"/>
    </row>
    <row r="17" spans="1:21" ht="15">
      <c r="A17" s="30">
        <v>2014</v>
      </c>
      <c r="B17" s="9">
        <v>500</v>
      </c>
      <c r="C17" s="9">
        <f t="shared" si="2"/>
        <v>2400</v>
      </c>
      <c r="D17" s="25"/>
      <c r="E17" s="20"/>
      <c r="F17" s="20"/>
      <c r="G17" s="20"/>
      <c r="H17" s="20"/>
      <c r="I17" s="20"/>
      <c r="J17" s="20"/>
      <c r="K17" s="20"/>
      <c r="L17" s="17">
        <f>K16*$C$4</f>
        <v>696.7235447631891</v>
      </c>
      <c r="M17" s="17">
        <f>L17*$C$5</f>
        <v>709.2645685689265</v>
      </c>
      <c r="N17" s="17">
        <f t="shared" si="0"/>
        <v>722.0313308031672</v>
      </c>
      <c r="O17" s="17">
        <f t="shared" si="0"/>
        <v>735.0278947576242</v>
      </c>
      <c r="P17" s="17">
        <f t="shared" si="0"/>
        <v>748.2583968632614</v>
      </c>
      <c r="Q17" s="17">
        <f t="shared" si="0"/>
        <v>761.7270480068001</v>
      </c>
      <c r="R17" s="49">
        <f t="shared" si="0"/>
        <v>775.4381348709226</v>
      </c>
      <c r="S17" s="52">
        <f t="shared" si="0"/>
        <v>789.3960212985992</v>
      </c>
      <c r="T17" s="43">
        <f t="shared" si="1"/>
        <v>473.6376127791595</v>
      </c>
      <c r="U17" s="6"/>
    </row>
    <row r="18" spans="1:21" s="73" customFormat="1" ht="15">
      <c r="A18" s="65">
        <v>2015</v>
      </c>
      <c r="B18" s="66">
        <v>500</v>
      </c>
      <c r="C18" s="66">
        <f t="shared" si="2"/>
        <v>2900</v>
      </c>
      <c r="D18" s="67"/>
      <c r="E18" s="68"/>
      <c r="F18" s="68"/>
      <c r="G18" s="68"/>
      <c r="H18" s="68"/>
      <c r="I18" s="68"/>
      <c r="J18" s="68"/>
      <c r="K18" s="68"/>
      <c r="L18" s="68"/>
      <c r="M18" s="69">
        <f>L17*$C$4</f>
        <v>717.6252511060848</v>
      </c>
      <c r="N18" s="69">
        <f>M18*$C$5</f>
        <v>730.5425056259943</v>
      </c>
      <c r="O18" s="69">
        <f t="shared" si="0"/>
        <v>743.6922707272622</v>
      </c>
      <c r="P18" s="69">
        <f t="shared" si="0"/>
        <v>757.078731600353</v>
      </c>
      <c r="Q18" s="69">
        <f t="shared" si="0"/>
        <v>770.7061487691593</v>
      </c>
      <c r="R18" s="70">
        <f t="shared" si="0"/>
        <v>784.5788594470042</v>
      </c>
      <c r="S18" s="71">
        <f t="shared" si="0"/>
        <v>798.7012789170503</v>
      </c>
      <c r="T18" s="74">
        <f t="shared" si="1"/>
        <v>479.22076735023023</v>
      </c>
      <c r="U18" s="72"/>
    </row>
    <row r="19" spans="1:21" ht="15">
      <c r="A19" s="30">
        <v>2016</v>
      </c>
      <c r="B19" s="9">
        <v>500</v>
      </c>
      <c r="C19" s="9">
        <f t="shared" si="2"/>
        <v>3400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17">
        <f>M18*$C$4</f>
        <v>739.1540086392673</v>
      </c>
      <c r="O19" s="17">
        <f>N19*$C$5</f>
        <v>752.4587807947742</v>
      </c>
      <c r="P19" s="17">
        <f t="shared" si="0"/>
        <v>766.0030388490801</v>
      </c>
      <c r="Q19" s="17">
        <f t="shared" si="0"/>
        <v>779.7910935483635</v>
      </c>
      <c r="R19" s="49">
        <f t="shared" si="0"/>
        <v>793.8273332322341</v>
      </c>
      <c r="S19" s="52">
        <f t="shared" si="0"/>
        <v>808.1162252304143</v>
      </c>
      <c r="T19" s="43">
        <f t="shared" si="1"/>
        <v>484.86973513824864</v>
      </c>
      <c r="U19" s="6"/>
    </row>
    <row r="20" spans="1:21" ht="15">
      <c r="A20" s="30">
        <v>2017</v>
      </c>
      <c r="B20" s="9">
        <v>500</v>
      </c>
      <c r="C20" s="9">
        <f t="shared" si="2"/>
        <v>3900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>N19*$C$4</f>
        <v>761.3286288984453</v>
      </c>
      <c r="P20" s="17">
        <f>O20*$C$5</f>
        <v>775.0325442186173</v>
      </c>
      <c r="Q20" s="17">
        <f t="shared" si="0"/>
        <v>788.9831300145524</v>
      </c>
      <c r="R20" s="49">
        <f t="shared" si="0"/>
        <v>803.1848263548144</v>
      </c>
      <c r="S20" s="52">
        <f t="shared" si="0"/>
        <v>817.6421532292011</v>
      </c>
      <c r="T20" s="43">
        <f t="shared" si="1"/>
        <v>490.58529193752065</v>
      </c>
      <c r="U20" s="6"/>
    </row>
    <row r="21" spans="1:21" ht="15">
      <c r="A21" s="30">
        <v>2018</v>
      </c>
      <c r="B21" s="9">
        <v>500</v>
      </c>
      <c r="C21" s="9">
        <f t="shared" si="2"/>
        <v>4400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>
        <f>O20*$C$4</f>
        <v>784.1684877653987</v>
      </c>
      <c r="Q21" s="17">
        <f>P21*$C$5</f>
        <v>798.2835205451759</v>
      </c>
      <c r="R21" s="49">
        <f>Q21*$C$5</f>
        <v>812.652623914989</v>
      </c>
      <c r="S21" s="52">
        <f>R21*$C$5</f>
        <v>827.2803711454588</v>
      </c>
      <c r="T21" s="43">
        <f t="shared" si="1"/>
        <v>496.3682226872753</v>
      </c>
      <c r="U21" s="6"/>
    </row>
    <row r="22" spans="1:21" ht="15">
      <c r="A22" s="30">
        <v>2019</v>
      </c>
      <c r="B22" s="9">
        <v>500</v>
      </c>
      <c r="C22" s="9">
        <f t="shared" si="2"/>
        <v>4900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>
        <f>P21*$C$4</f>
        <v>807.6935423983607</v>
      </c>
      <c r="R22" s="49">
        <f>Q21*$C$4</f>
        <v>822.2320261615312</v>
      </c>
      <c r="S22" s="52">
        <f>R22*$C$5</f>
        <v>837.0322026324387</v>
      </c>
      <c r="T22" s="43">
        <f t="shared" si="1"/>
        <v>502.21932157946327</v>
      </c>
      <c r="U22" s="6"/>
    </row>
    <row r="23" spans="1:22" ht="15.75" thickBot="1">
      <c r="A23" s="37">
        <v>2020</v>
      </c>
      <c r="B23" s="38">
        <v>500</v>
      </c>
      <c r="C23" s="39">
        <f t="shared" si="2"/>
        <v>5400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9">
        <f>Q22*$C$4</f>
        <v>831.9243486703116</v>
      </c>
      <c r="S23" s="53">
        <f>R23*$C$5</f>
        <v>846.8989869463772</v>
      </c>
      <c r="T23" s="44">
        <f t="shared" si="1"/>
        <v>508.1393921678264</v>
      </c>
      <c r="U23" s="18"/>
      <c r="V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121" t="s">
        <v>40</v>
      </c>
      <c r="T24" s="122">
        <f>SUM(T9:T23)/1000</f>
        <v>5.18225061347295</v>
      </c>
      <c r="U24" s="6"/>
    </row>
    <row r="25" spans="15:20" ht="15">
      <c r="O25" s="117" t="s">
        <v>44</v>
      </c>
      <c r="P25" s="117"/>
      <c r="Q25" s="117"/>
      <c r="R25" s="117"/>
      <c r="S25" s="117"/>
      <c r="T25" s="89">
        <f>T24*10/11</f>
        <v>4.711136921339045</v>
      </c>
    </row>
  </sheetData>
  <sheetProtection/>
  <mergeCells count="10">
    <mergeCell ref="B1:T1"/>
    <mergeCell ref="A9:B9"/>
    <mergeCell ref="A24:C24"/>
    <mergeCell ref="O25:S25"/>
    <mergeCell ref="A3:B3"/>
    <mergeCell ref="E3:G3"/>
    <mergeCell ref="J3:L3"/>
    <mergeCell ref="A4:B4"/>
    <mergeCell ref="A5:B5"/>
    <mergeCell ref="O5:Q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3">
      <selection activeCell="G5" sqref="G5:I5"/>
    </sheetView>
  </sheetViews>
  <sheetFormatPr defaultColWidth="11.421875" defaultRowHeight="15"/>
  <cols>
    <col min="1" max="1" width="5.00390625" style="75" bestFit="1" customWidth="1"/>
    <col min="2" max="2" width="12.421875" style="2" customWidth="1"/>
    <col min="3" max="3" width="9.00390625" style="2" customWidth="1"/>
    <col min="4" max="19" width="8.421875" style="0" customWidth="1"/>
    <col min="20" max="20" width="8.00390625" style="0" customWidth="1"/>
    <col min="21" max="21" width="3.421875" style="0" bestFit="1" customWidth="1"/>
  </cols>
  <sheetData>
    <row r="1" spans="1:20" ht="81" customHeight="1">
      <c r="A1" s="107" t="s">
        <v>65</v>
      </c>
      <c r="B1" s="108" t="s">
        <v>66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32.7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15">
      <c r="A3" s="116" t="s">
        <v>2</v>
      </c>
      <c r="B3" s="116"/>
      <c r="C3" s="5">
        <v>0</v>
      </c>
      <c r="E3" s="116" t="s">
        <v>7</v>
      </c>
      <c r="F3" s="116"/>
      <c r="G3" s="116"/>
      <c r="H3" s="29">
        <v>2</v>
      </c>
      <c r="I3" s="7"/>
      <c r="J3" s="116" t="s">
        <v>5</v>
      </c>
      <c r="K3" s="116"/>
      <c r="L3" s="116"/>
      <c r="M3" s="105">
        <v>2170</v>
      </c>
      <c r="N3" t="s">
        <v>4</v>
      </c>
    </row>
    <row r="4" spans="1:8" s="5" customFormat="1" ht="15.75" thickBot="1">
      <c r="A4" s="116" t="s">
        <v>10</v>
      </c>
      <c r="B4" s="116"/>
      <c r="C4" s="5">
        <f>(1+$C$3/100)*(1-$H$3/100)</f>
        <v>0.98</v>
      </c>
      <c r="E4" s="28" t="s">
        <v>77</v>
      </c>
      <c r="H4" s="75"/>
    </row>
    <row r="5" spans="1:19" s="5" customFormat="1" ht="15.75" thickBot="1">
      <c r="A5" s="116" t="s">
        <v>3</v>
      </c>
      <c r="B5" s="116"/>
      <c r="C5" s="5">
        <f>0.4+0.6*(1+$C$3/100)</f>
        <v>1</v>
      </c>
      <c r="G5" s="129" t="s">
        <v>78</v>
      </c>
      <c r="H5" s="128"/>
      <c r="I5" s="128"/>
      <c r="O5" s="109" t="s">
        <v>8</v>
      </c>
      <c r="P5" s="110"/>
      <c r="Q5" s="110"/>
      <c r="R5" s="80">
        <f>M3*$C$23/1000000</f>
        <v>41.23</v>
      </c>
      <c r="S5" s="81" t="s">
        <v>9</v>
      </c>
    </row>
    <row r="6" s="5" customFormat="1" ht="15"/>
    <row r="7" spans="4:19" s="5" customFormat="1" ht="15.75" thickBot="1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s="3" customFormat="1" ht="68.25" customHeight="1" thickBot="1">
      <c r="A8" s="77" t="s">
        <v>41</v>
      </c>
      <c r="B8" s="8" t="s">
        <v>28</v>
      </c>
      <c r="C8" s="8" t="s">
        <v>0</v>
      </c>
      <c r="D8" s="8" t="s">
        <v>29</v>
      </c>
      <c r="E8" s="8" t="s">
        <v>13</v>
      </c>
      <c r="F8" s="90" t="s">
        <v>47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40" t="s">
        <v>25</v>
      </c>
      <c r="S8" s="47" t="s">
        <v>26</v>
      </c>
      <c r="T8" s="48" t="s">
        <v>43</v>
      </c>
    </row>
    <row r="9" spans="1:20" ht="15">
      <c r="A9" s="111" t="s">
        <v>6</v>
      </c>
      <c r="B9" s="112"/>
      <c r="C9" s="9">
        <v>1500</v>
      </c>
      <c r="D9" s="92">
        <v>82</v>
      </c>
      <c r="E9" s="22">
        <v>82.969</v>
      </c>
      <c r="F9" s="21">
        <v>83.949</v>
      </c>
      <c r="G9" s="22">
        <f aca="true" t="shared" si="0" ref="G9:S20">F9*$C$5</f>
        <v>83.949</v>
      </c>
      <c r="H9" s="22">
        <f t="shared" si="0"/>
        <v>83.949</v>
      </c>
      <c r="I9" s="22">
        <f t="shared" si="0"/>
        <v>83.949</v>
      </c>
      <c r="J9" s="22">
        <f t="shared" si="0"/>
        <v>83.949</v>
      </c>
      <c r="K9" s="22">
        <f t="shared" si="0"/>
        <v>83.949</v>
      </c>
      <c r="L9" s="22">
        <f t="shared" si="0"/>
        <v>83.949</v>
      </c>
      <c r="M9" s="22">
        <f t="shared" si="0"/>
        <v>83.949</v>
      </c>
      <c r="N9" s="22">
        <f t="shared" si="0"/>
        <v>83.949</v>
      </c>
      <c r="O9" s="22">
        <f t="shared" si="0"/>
        <v>83.949</v>
      </c>
      <c r="P9" s="22">
        <f t="shared" si="0"/>
        <v>83.949</v>
      </c>
      <c r="Q9" s="22">
        <f t="shared" si="0"/>
        <v>83.949</v>
      </c>
      <c r="R9" s="41">
        <f t="shared" si="0"/>
        <v>83.949</v>
      </c>
      <c r="S9" s="45">
        <f t="shared" si="0"/>
        <v>83.949</v>
      </c>
      <c r="T9" s="46">
        <f>$C9*$M$3*$S9/1000000</f>
        <v>273.253995</v>
      </c>
    </row>
    <row r="10" spans="1:20" ht="15">
      <c r="A10" s="30">
        <v>2007</v>
      </c>
      <c r="B10" s="9">
        <v>1000</v>
      </c>
      <c r="C10" s="9">
        <f>B10+C9</f>
        <v>2500</v>
      </c>
      <c r="D10" s="23"/>
      <c r="E10" s="22">
        <v>83.615</v>
      </c>
      <c r="F10" s="21">
        <v>84.602</v>
      </c>
      <c r="G10" s="22">
        <f t="shared" si="0"/>
        <v>84.602</v>
      </c>
      <c r="H10" s="22">
        <f t="shared" si="0"/>
        <v>84.602</v>
      </c>
      <c r="I10" s="22">
        <f t="shared" si="0"/>
        <v>84.602</v>
      </c>
      <c r="J10" s="22">
        <f t="shared" si="0"/>
        <v>84.602</v>
      </c>
      <c r="K10" s="22">
        <f t="shared" si="0"/>
        <v>84.602</v>
      </c>
      <c r="L10" s="22">
        <f t="shared" si="0"/>
        <v>84.602</v>
      </c>
      <c r="M10" s="22">
        <f t="shared" si="0"/>
        <v>84.602</v>
      </c>
      <c r="N10" s="22">
        <f t="shared" si="0"/>
        <v>84.602</v>
      </c>
      <c r="O10" s="22">
        <f t="shared" si="0"/>
        <v>84.602</v>
      </c>
      <c r="P10" s="22">
        <f t="shared" si="0"/>
        <v>84.602</v>
      </c>
      <c r="Q10" s="22">
        <f t="shared" si="0"/>
        <v>84.602</v>
      </c>
      <c r="R10" s="41">
        <f t="shared" si="0"/>
        <v>84.602</v>
      </c>
      <c r="S10" s="42">
        <f t="shared" si="0"/>
        <v>84.602</v>
      </c>
      <c r="T10" s="43">
        <f>$B10*$M$3*$S10/1000000</f>
        <v>183.58634</v>
      </c>
    </row>
    <row r="11" spans="1:20" ht="15">
      <c r="A11" s="30">
        <v>2008</v>
      </c>
      <c r="B11" s="9">
        <v>1500</v>
      </c>
      <c r="C11" s="9">
        <f aca="true" t="shared" si="1" ref="C11:C23">B11+C10</f>
        <v>4000</v>
      </c>
      <c r="D11" s="23"/>
      <c r="E11" s="23"/>
      <c r="F11" s="21">
        <v>83.556</v>
      </c>
      <c r="G11" s="22">
        <f>F11*$C$5</f>
        <v>83.556</v>
      </c>
      <c r="H11" s="22">
        <f t="shared" si="0"/>
        <v>83.556</v>
      </c>
      <c r="I11" s="22">
        <f t="shared" si="0"/>
        <v>83.556</v>
      </c>
      <c r="J11" s="22">
        <f t="shared" si="0"/>
        <v>83.556</v>
      </c>
      <c r="K11" s="22">
        <f t="shared" si="0"/>
        <v>83.556</v>
      </c>
      <c r="L11" s="22">
        <f t="shared" si="0"/>
        <v>83.556</v>
      </c>
      <c r="M11" s="22">
        <f t="shared" si="0"/>
        <v>83.556</v>
      </c>
      <c r="N11" s="22">
        <f t="shared" si="0"/>
        <v>83.556</v>
      </c>
      <c r="O11" s="22">
        <f t="shared" si="0"/>
        <v>83.556</v>
      </c>
      <c r="P11" s="22">
        <f t="shared" si="0"/>
        <v>83.556</v>
      </c>
      <c r="Q11" s="22">
        <f t="shared" si="0"/>
        <v>83.556</v>
      </c>
      <c r="R11" s="41">
        <f t="shared" si="0"/>
        <v>83.556</v>
      </c>
      <c r="S11" s="42">
        <f t="shared" si="0"/>
        <v>83.556</v>
      </c>
      <c r="T11" s="43">
        <f aca="true" t="shared" si="2" ref="T11:T23">$B11*$M$3*$S11/1000000</f>
        <v>271.97478</v>
      </c>
    </row>
    <row r="12" spans="1:20" ht="15">
      <c r="A12" s="30">
        <v>2009</v>
      </c>
      <c r="B12" s="9">
        <v>1500</v>
      </c>
      <c r="C12" s="9">
        <f t="shared" si="1"/>
        <v>5500</v>
      </c>
      <c r="D12" s="23"/>
      <c r="E12" s="23"/>
      <c r="F12" s="23"/>
      <c r="G12" s="22">
        <f>F11*$C$4</f>
        <v>81.88488</v>
      </c>
      <c r="H12" s="22">
        <f>G12*$C$5</f>
        <v>81.88488</v>
      </c>
      <c r="I12" s="22">
        <f t="shared" si="0"/>
        <v>81.88488</v>
      </c>
      <c r="J12" s="22">
        <f t="shared" si="0"/>
        <v>81.88488</v>
      </c>
      <c r="K12" s="22">
        <f t="shared" si="0"/>
        <v>81.88488</v>
      </c>
      <c r="L12" s="22">
        <f t="shared" si="0"/>
        <v>81.88488</v>
      </c>
      <c r="M12" s="22">
        <f t="shared" si="0"/>
        <v>81.88488</v>
      </c>
      <c r="N12" s="22">
        <f t="shared" si="0"/>
        <v>81.88488</v>
      </c>
      <c r="O12" s="22">
        <f t="shared" si="0"/>
        <v>81.88488</v>
      </c>
      <c r="P12" s="22">
        <f t="shared" si="0"/>
        <v>81.88488</v>
      </c>
      <c r="Q12" s="22">
        <f t="shared" si="0"/>
        <v>81.88488</v>
      </c>
      <c r="R12" s="41">
        <f t="shared" si="0"/>
        <v>81.88488</v>
      </c>
      <c r="S12" s="42">
        <f t="shared" si="0"/>
        <v>81.88488</v>
      </c>
      <c r="T12" s="43">
        <f t="shared" si="2"/>
        <v>266.53528439999997</v>
      </c>
    </row>
    <row r="13" spans="1:20" ht="15">
      <c r="A13" s="30">
        <v>2010</v>
      </c>
      <c r="B13" s="9">
        <v>1500</v>
      </c>
      <c r="C13" s="9">
        <f t="shared" si="1"/>
        <v>7000</v>
      </c>
      <c r="D13" s="23"/>
      <c r="E13" s="23"/>
      <c r="F13" s="23"/>
      <c r="G13" s="23"/>
      <c r="H13" s="22">
        <f>G12*$C$4</f>
        <v>80.2471824</v>
      </c>
      <c r="I13" s="22">
        <f>H13*$C$5</f>
        <v>80.2471824</v>
      </c>
      <c r="J13" s="22">
        <f t="shared" si="0"/>
        <v>80.2471824</v>
      </c>
      <c r="K13" s="22">
        <f t="shared" si="0"/>
        <v>80.2471824</v>
      </c>
      <c r="L13" s="22">
        <f t="shared" si="0"/>
        <v>80.2471824</v>
      </c>
      <c r="M13" s="22">
        <f t="shared" si="0"/>
        <v>80.2471824</v>
      </c>
      <c r="N13" s="22">
        <f t="shared" si="0"/>
        <v>80.2471824</v>
      </c>
      <c r="O13" s="22">
        <f t="shared" si="0"/>
        <v>80.2471824</v>
      </c>
      <c r="P13" s="22">
        <f t="shared" si="0"/>
        <v>80.2471824</v>
      </c>
      <c r="Q13" s="22">
        <f t="shared" si="0"/>
        <v>80.2471824</v>
      </c>
      <c r="R13" s="41">
        <f t="shared" si="0"/>
        <v>80.2471824</v>
      </c>
      <c r="S13" s="42">
        <f t="shared" si="0"/>
        <v>80.2471824</v>
      </c>
      <c r="T13" s="43">
        <f t="shared" si="2"/>
        <v>261.204578712</v>
      </c>
    </row>
    <row r="14" spans="1:20" ht="15">
      <c r="A14" s="30">
        <v>2011</v>
      </c>
      <c r="B14" s="9">
        <v>1500</v>
      </c>
      <c r="C14" s="9">
        <f t="shared" si="1"/>
        <v>8500</v>
      </c>
      <c r="D14" s="23"/>
      <c r="E14" s="23"/>
      <c r="F14" s="23"/>
      <c r="G14" s="23"/>
      <c r="H14" s="23"/>
      <c r="I14" s="22">
        <f>H13*$C$4</f>
        <v>78.642238752</v>
      </c>
      <c r="J14" s="22">
        <f>I14*$C$5</f>
        <v>78.642238752</v>
      </c>
      <c r="K14" s="22">
        <f t="shared" si="0"/>
        <v>78.642238752</v>
      </c>
      <c r="L14" s="22">
        <f t="shared" si="0"/>
        <v>78.642238752</v>
      </c>
      <c r="M14" s="22">
        <f t="shared" si="0"/>
        <v>78.642238752</v>
      </c>
      <c r="N14" s="22">
        <f t="shared" si="0"/>
        <v>78.642238752</v>
      </c>
      <c r="O14" s="22">
        <f t="shared" si="0"/>
        <v>78.642238752</v>
      </c>
      <c r="P14" s="22">
        <f t="shared" si="0"/>
        <v>78.642238752</v>
      </c>
      <c r="Q14" s="22">
        <f t="shared" si="0"/>
        <v>78.642238752</v>
      </c>
      <c r="R14" s="41">
        <f t="shared" si="0"/>
        <v>78.642238752</v>
      </c>
      <c r="S14" s="42">
        <f t="shared" si="0"/>
        <v>78.642238752</v>
      </c>
      <c r="T14" s="43">
        <f t="shared" si="2"/>
        <v>255.98048713775998</v>
      </c>
    </row>
    <row r="15" spans="1:20" ht="15">
      <c r="A15" s="30">
        <v>2012</v>
      </c>
      <c r="B15" s="9">
        <v>1500</v>
      </c>
      <c r="C15" s="9">
        <f t="shared" si="1"/>
        <v>10000</v>
      </c>
      <c r="D15" s="23"/>
      <c r="E15" s="23"/>
      <c r="F15" s="23"/>
      <c r="G15" s="23"/>
      <c r="H15" s="23"/>
      <c r="I15" s="23"/>
      <c r="J15" s="22">
        <f>I14*$C$4</f>
        <v>77.06939397696</v>
      </c>
      <c r="K15" s="22">
        <f>J15*$C$5</f>
        <v>77.06939397696</v>
      </c>
      <c r="L15" s="22">
        <f t="shared" si="0"/>
        <v>77.06939397696</v>
      </c>
      <c r="M15" s="22">
        <f t="shared" si="0"/>
        <v>77.06939397696</v>
      </c>
      <c r="N15" s="22">
        <f t="shared" si="0"/>
        <v>77.06939397696</v>
      </c>
      <c r="O15" s="22">
        <f t="shared" si="0"/>
        <v>77.06939397696</v>
      </c>
      <c r="P15" s="22">
        <f t="shared" si="0"/>
        <v>77.06939397696</v>
      </c>
      <c r="Q15" s="22">
        <f t="shared" si="0"/>
        <v>77.06939397696</v>
      </c>
      <c r="R15" s="41">
        <f t="shared" si="0"/>
        <v>77.06939397696</v>
      </c>
      <c r="S15" s="85">
        <f t="shared" si="0"/>
        <v>77.06939397696</v>
      </c>
      <c r="T15" s="43">
        <f t="shared" si="2"/>
        <v>250.86087739500482</v>
      </c>
    </row>
    <row r="16" spans="1:20" ht="15">
      <c r="A16" s="30">
        <v>2013</v>
      </c>
      <c r="B16" s="9">
        <v>1500</v>
      </c>
      <c r="C16" s="9">
        <f t="shared" si="1"/>
        <v>11500</v>
      </c>
      <c r="D16" s="23"/>
      <c r="E16" s="23"/>
      <c r="F16" s="23"/>
      <c r="G16" s="23"/>
      <c r="H16" s="23"/>
      <c r="I16" s="23"/>
      <c r="J16" s="23"/>
      <c r="K16" s="22">
        <f>J15*$C$4</f>
        <v>75.5280060974208</v>
      </c>
      <c r="L16" s="22">
        <f>K16*$C$5</f>
        <v>75.5280060974208</v>
      </c>
      <c r="M16" s="22">
        <f t="shared" si="0"/>
        <v>75.5280060974208</v>
      </c>
      <c r="N16" s="22">
        <f t="shared" si="0"/>
        <v>75.5280060974208</v>
      </c>
      <c r="O16" s="22">
        <f t="shared" si="0"/>
        <v>75.5280060974208</v>
      </c>
      <c r="P16" s="22">
        <f t="shared" si="0"/>
        <v>75.5280060974208</v>
      </c>
      <c r="Q16" s="22">
        <f t="shared" si="0"/>
        <v>75.5280060974208</v>
      </c>
      <c r="R16" s="41">
        <f t="shared" si="0"/>
        <v>75.5280060974208</v>
      </c>
      <c r="S16" s="85">
        <f t="shared" si="0"/>
        <v>75.5280060974208</v>
      </c>
      <c r="T16" s="43">
        <f t="shared" si="2"/>
        <v>245.8436598471047</v>
      </c>
    </row>
    <row r="17" spans="1:20" ht="15">
      <c r="A17" s="30">
        <v>2014</v>
      </c>
      <c r="B17" s="9">
        <v>1500</v>
      </c>
      <c r="C17" s="9">
        <f t="shared" si="1"/>
        <v>13000</v>
      </c>
      <c r="D17" s="23"/>
      <c r="E17" s="23"/>
      <c r="F17" s="23"/>
      <c r="G17" s="23"/>
      <c r="H17" s="23"/>
      <c r="I17" s="23"/>
      <c r="J17" s="23"/>
      <c r="K17" s="23"/>
      <c r="L17" s="22">
        <f>K16*$C$4</f>
        <v>74.01744597547238</v>
      </c>
      <c r="M17" s="22">
        <f>L17*$C$5</f>
        <v>74.01744597547238</v>
      </c>
      <c r="N17" s="22">
        <f t="shared" si="0"/>
        <v>74.01744597547238</v>
      </c>
      <c r="O17" s="22">
        <f t="shared" si="0"/>
        <v>74.01744597547238</v>
      </c>
      <c r="P17" s="22">
        <f t="shared" si="0"/>
        <v>74.01744597547238</v>
      </c>
      <c r="Q17" s="22">
        <f t="shared" si="0"/>
        <v>74.01744597547238</v>
      </c>
      <c r="R17" s="41">
        <f t="shared" si="0"/>
        <v>74.01744597547238</v>
      </c>
      <c r="S17" s="42">
        <f t="shared" si="0"/>
        <v>74.01744597547238</v>
      </c>
      <c r="T17" s="43">
        <f t="shared" si="2"/>
        <v>240.9267866501626</v>
      </c>
    </row>
    <row r="18" spans="1:20" ht="15">
      <c r="A18" s="10">
        <v>2015</v>
      </c>
      <c r="B18" s="9">
        <v>1500</v>
      </c>
      <c r="C18" s="11">
        <f t="shared" si="1"/>
        <v>14500</v>
      </c>
      <c r="D18" s="23"/>
      <c r="E18" s="23"/>
      <c r="F18" s="23"/>
      <c r="G18" s="23"/>
      <c r="H18" s="23"/>
      <c r="I18" s="23"/>
      <c r="J18" s="23"/>
      <c r="K18" s="23"/>
      <c r="L18" s="23"/>
      <c r="M18" s="22">
        <f>L17*$C$4</f>
        <v>72.53709705596293</v>
      </c>
      <c r="N18" s="22">
        <f>M18*$C$5</f>
        <v>72.53709705596293</v>
      </c>
      <c r="O18" s="22">
        <f t="shared" si="0"/>
        <v>72.53709705596293</v>
      </c>
      <c r="P18" s="22">
        <f t="shared" si="0"/>
        <v>72.53709705596293</v>
      </c>
      <c r="Q18" s="22">
        <f t="shared" si="0"/>
        <v>72.53709705596293</v>
      </c>
      <c r="R18" s="41">
        <f t="shared" si="0"/>
        <v>72.53709705596293</v>
      </c>
      <c r="S18" s="84">
        <f t="shared" si="0"/>
        <v>72.53709705596293</v>
      </c>
      <c r="T18" s="43">
        <f t="shared" si="2"/>
        <v>236.10825091715935</v>
      </c>
    </row>
    <row r="19" spans="1:20" ht="15">
      <c r="A19" s="30">
        <v>2016</v>
      </c>
      <c r="B19" s="9">
        <v>900</v>
      </c>
      <c r="C19" s="9">
        <f t="shared" si="1"/>
        <v>15400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>
        <f>M18*$C$4</f>
        <v>71.08635511484367</v>
      </c>
      <c r="O19" s="22">
        <f>N19*$C$5</f>
        <v>71.08635511484367</v>
      </c>
      <c r="P19" s="22">
        <f t="shared" si="0"/>
        <v>71.08635511484367</v>
      </c>
      <c r="Q19" s="22">
        <f t="shared" si="0"/>
        <v>71.08635511484367</v>
      </c>
      <c r="R19" s="41">
        <f t="shared" si="0"/>
        <v>71.08635511484367</v>
      </c>
      <c r="S19" s="42">
        <f t="shared" si="0"/>
        <v>71.08635511484367</v>
      </c>
      <c r="T19" s="43">
        <f t="shared" si="2"/>
        <v>138.83165153928968</v>
      </c>
    </row>
    <row r="20" spans="1:20" ht="15">
      <c r="A20" s="30">
        <v>2017</v>
      </c>
      <c r="B20" s="9">
        <v>900</v>
      </c>
      <c r="C20" s="9">
        <f t="shared" si="1"/>
        <v>16300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>
        <f>N19*$C$4</f>
        <v>69.6646280125468</v>
      </c>
      <c r="P20" s="22">
        <f>O20*$C$5</f>
        <v>69.6646280125468</v>
      </c>
      <c r="Q20" s="22">
        <f t="shared" si="0"/>
        <v>69.6646280125468</v>
      </c>
      <c r="R20" s="41">
        <f t="shared" si="0"/>
        <v>69.6646280125468</v>
      </c>
      <c r="S20" s="42">
        <f t="shared" si="0"/>
        <v>69.6646280125468</v>
      </c>
      <c r="T20" s="43">
        <f t="shared" si="2"/>
        <v>136.0550185085039</v>
      </c>
    </row>
    <row r="21" spans="1:20" ht="15">
      <c r="A21" s="30">
        <v>2018</v>
      </c>
      <c r="B21" s="9">
        <v>900</v>
      </c>
      <c r="C21" s="9">
        <f t="shared" si="1"/>
        <v>17200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>
        <f>O20*$C$4</f>
        <v>68.27133545229586</v>
      </c>
      <c r="Q21" s="22">
        <f>P21*$C$5</f>
        <v>68.27133545229586</v>
      </c>
      <c r="R21" s="41">
        <f>Q21*$C$5</f>
        <v>68.27133545229586</v>
      </c>
      <c r="S21" s="42">
        <f>R21*$C$5</f>
        <v>68.27133545229586</v>
      </c>
      <c r="T21" s="43">
        <f t="shared" si="2"/>
        <v>133.33391813833381</v>
      </c>
    </row>
    <row r="22" spans="1:20" ht="15">
      <c r="A22" s="30">
        <v>2019</v>
      </c>
      <c r="B22" s="9">
        <v>900</v>
      </c>
      <c r="C22" s="9">
        <f t="shared" si="1"/>
        <v>18100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>
        <f>P21*$C$4</f>
        <v>66.90590874324994</v>
      </c>
      <c r="R22" s="41">
        <f>Q21*$C$4</f>
        <v>66.90590874324994</v>
      </c>
      <c r="S22" s="42">
        <f>R22*$C$5</f>
        <v>66.90590874324994</v>
      </c>
      <c r="T22" s="43">
        <f t="shared" si="2"/>
        <v>130.66723977556714</v>
      </c>
    </row>
    <row r="23" spans="1:21" ht="15.75" thickBot="1">
      <c r="A23" s="12">
        <v>2020</v>
      </c>
      <c r="B23" s="9">
        <v>900</v>
      </c>
      <c r="C23" s="13">
        <f t="shared" si="1"/>
        <v>19000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1">
        <f>Q22*$C$4</f>
        <v>65.56779056838494</v>
      </c>
      <c r="S23" s="54">
        <f>R23*$C$5</f>
        <v>65.56779056838494</v>
      </c>
      <c r="T23" s="55">
        <f t="shared" si="2"/>
        <v>128.0538949800558</v>
      </c>
      <c r="U23" s="7"/>
    </row>
    <row r="24" spans="1:21" ht="15.75" thickBot="1">
      <c r="A24" s="113" t="s">
        <v>39</v>
      </c>
      <c r="B24" s="114"/>
      <c r="C24" s="115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  <c r="S24" s="56" t="s">
        <v>40</v>
      </c>
      <c r="T24" s="57">
        <f>SUM(T9:T23)/1000</f>
        <v>3.1532167630009416</v>
      </c>
      <c r="U24" s="6"/>
    </row>
  </sheetData>
  <sheetProtection/>
  <mergeCells count="9">
    <mergeCell ref="O5:Q5"/>
    <mergeCell ref="B1:T1"/>
    <mergeCell ref="A9:B9"/>
    <mergeCell ref="A24:C24"/>
    <mergeCell ref="A3:B3"/>
    <mergeCell ref="E3:G3"/>
    <mergeCell ref="J3:L3"/>
    <mergeCell ref="A4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2009-02-19T20:52:37Z</cp:lastPrinted>
  <dcterms:created xsi:type="dcterms:W3CDTF">2008-12-06T17:21:49Z</dcterms:created>
  <dcterms:modified xsi:type="dcterms:W3CDTF">2009-02-19T20:55:43Z</dcterms:modified>
  <cp:category/>
  <cp:version/>
  <cp:contentType/>
  <cp:contentStatus/>
</cp:coreProperties>
</file>